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5" windowHeight="9435" tabRatio="666" activeTab="1"/>
  </bookViews>
  <sheets>
    <sheet name="Entries" sheetId="1" r:id="rId1"/>
    <sheet name="Overall" sheetId="2" r:id="rId2"/>
    <sheet name="Stage 1" sheetId="3" r:id="rId3"/>
    <sheet name="Stage 2" sheetId="4" r:id="rId4"/>
    <sheet name="Stage 3" sheetId="5" r:id="rId5"/>
    <sheet name="Stage 4" sheetId="6" r:id="rId6"/>
    <sheet name="Stage 5" sheetId="7" r:id="rId7"/>
    <sheet name="Stage 6" sheetId="8" r:id="rId8"/>
    <sheet name="Stage 7" sheetId="9" r:id="rId9"/>
    <sheet name="Stage 8" sheetId="10" r:id="rId10"/>
    <sheet name="Stage 9" sheetId="11" r:id="rId11"/>
    <sheet name="Stage 10" sheetId="12" r:id="rId12"/>
    <sheet name="Rules" sheetId="13" r:id="rId13"/>
  </sheets>
  <definedNames>
    <definedName name="_xlnm.Print_Area" localSheetId="1">'Overall'!$A$1:$AR$64</definedName>
    <definedName name="_xlnm.Print_Area" localSheetId="2">'Stage 1'!$A$1:$J$65</definedName>
  </definedNames>
  <calcPr fullCalcOnLoad="1"/>
</workbook>
</file>

<file path=xl/sharedStrings.xml><?xml version="1.0" encoding="utf-8"?>
<sst xmlns="http://schemas.openxmlformats.org/spreadsheetml/2006/main" count="2446" uniqueCount="201">
  <si>
    <t>L</t>
  </si>
  <si>
    <t>Tot</t>
  </si>
  <si>
    <t>V</t>
  </si>
  <si>
    <t>A</t>
  </si>
  <si>
    <t>Cat</t>
  </si>
  <si>
    <t>Team Name</t>
  </si>
  <si>
    <t>Running Total</t>
  </si>
  <si>
    <t>Pts</t>
  </si>
  <si>
    <t>Cat Pos</t>
  </si>
  <si>
    <t>Pos</t>
  </si>
  <si>
    <t>Tot Pos</t>
  </si>
  <si>
    <t>Tot Pts</t>
  </si>
  <si>
    <t>Countback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</si>
  <si>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</si>
  <si>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</si>
  <si>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</si>
  <si>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</si>
  <si>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</si>
  <si>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</si>
  <si>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</si>
  <si>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</si>
  <si>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</si>
  <si>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</si>
  <si>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Hi</t>
  </si>
  <si>
    <t>Lo</t>
  </si>
  <si>
    <t>Avg</t>
  </si>
  <si>
    <t>,</t>
  </si>
  <si>
    <t>Club</t>
  </si>
  <si>
    <t>Malcolm Muir</t>
  </si>
  <si>
    <t>07899958586</t>
  </si>
  <si>
    <t>Sally Gillam</t>
  </si>
  <si>
    <t>Peter Gooding</t>
  </si>
  <si>
    <t>07960817718</t>
  </si>
  <si>
    <t>Martin Clarke</t>
  </si>
  <si>
    <t>07960045919</t>
  </si>
  <si>
    <t>Harwich Runners Vets</t>
  </si>
  <si>
    <t>Leg 1</t>
  </si>
  <si>
    <t>Ilford AC</t>
  </si>
  <si>
    <t>East London</t>
  </si>
  <si>
    <t>Leg 2</t>
  </si>
  <si>
    <t>Pitsea RC</t>
  </si>
  <si>
    <t>Leg 4</t>
  </si>
  <si>
    <t>Grange Farm</t>
  </si>
  <si>
    <t>Howard Jardine</t>
  </si>
  <si>
    <t>07736478029</t>
  </si>
  <si>
    <t>Bishop Stortford</t>
  </si>
  <si>
    <t>Leg 5</t>
  </si>
  <si>
    <t>Witham RC</t>
  </si>
  <si>
    <t>Leg 6</t>
  </si>
  <si>
    <t>Tiptree</t>
  </si>
  <si>
    <t>Malcolm Bailey</t>
  </si>
  <si>
    <t>07748622987</t>
  </si>
  <si>
    <t>Leg 7</t>
  </si>
  <si>
    <t>Springfield Striders</t>
  </si>
  <si>
    <t>Leg 8</t>
  </si>
  <si>
    <t>Leg 9</t>
  </si>
  <si>
    <t>Leg 10</t>
  </si>
  <si>
    <t>Harwich Runners</t>
  </si>
  <si>
    <t>No</t>
  </si>
  <si>
    <t>Team</t>
  </si>
  <si>
    <t>Name</t>
  </si>
  <si>
    <t>Category Positions</t>
  </si>
  <si>
    <t>Points</t>
  </si>
  <si>
    <t>Rule</t>
  </si>
  <si>
    <t>Finish</t>
  </si>
  <si>
    <t>1 pt per position</t>
  </si>
  <si>
    <t>DNF</t>
  </si>
  <si>
    <t>No Starters + 1</t>
  </si>
  <si>
    <t>DNS</t>
  </si>
  <si>
    <t>DQ</t>
  </si>
  <si>
    <t>Springfield Striders Men A</t>
  </si>
  <si>
    <t>Kevin Wright</t>
  </si>
  <si>
    <t>07549160802</t>
  </si>
  <si>
    <t>Ian Pike</t>
  </si>
  <si>
    <t>Springfield Striders Vets</t>
  </si>
  <si>
    <t>Natasha Lagden</t>
  </si>
  <si>
    <t>07960451083</t>
  </si>
  <si>
    <t>Leg Organisers</t>
  </si>
  <si>
    <t>07939109444</t>
  </si>
  <si>
    <t>Dean Ovel</t>
  </si>
  <si>
    <t>Springfield Striders Men B</t>
  </si>
  <si>
    <t>Benfleet Men A</t>
  </si>
  <si>
    <t>Benfleet Men B</t>
  </si>
  <si>
    <t>Men/Mixed</t>
  </si>
  <si>
    <t>Number</t>
  </si>
  <si>
    <t>Contact Name</t>
  </si>
  <si>
    <t>Contact number</t>
  </si>
  <si>
    <t>Bob Langley</t>
  </si>
  <si>
    <t>Mike Grout</t>
  </si>
  <si>
    <t>07900694045</t>
  </si>
  <si>
    <t>BSRC</t>
  </si>
  <si>
    <t>Nick Knight</t>
  </si>
  <si>
    <t>Steve Birkett</t>
  </si>
  <si>
    <t>07747845877</t>
  </si>
  <si>
    <t>Tracy English</t>
  </si>
  <si>
    <t>Vets</t>
  </si>
  <si>
    <t>Ladies</t>
  </si>
  <si>
    <t>Springfield Striders Ladies A</t>
  </si>
  <si>
    <t>Springfield Striders Ladies B</t>
  </si>
  <si>
    <t>Wendy Smalley</t>
  </si>
  <si>
    <t>Benfleet Ladies A</t>
  </si>
  <si>
    <t>Benfleet Ladies B</t>
  </si>
  <si>
    <t>Jo Day</t>
  </si>
  <si>
    <t>Southend Ladies</t>
  </si>
  <si>
    <t>Thrift Green Trotters</t>
  </si>
  <si>
    <t>Leg 3</t>
  </si>
  <si>
    <t>Southend AC</t>
  </si>
  <si>
    <t>Essex Way Entries 2014</t>
  </si>
  <si>
    <t>IAC A</t>
  </si>
  <si>
    <t>IAC B</t>
  </si>
  <si>
    <t>Pitsea RC men</t>
  </si>
  <si>
    <t>Louise Kingsley</t>
  </si>
  <si>
    <t>07725346130</t>
  </si>
  <si>
    <t>Pitsea RC mixed</t>
  </si>
  <si>
    <t>Halstead Road runners</t>
  </si>
  <si>
    <t>Leigh on Sea Striders Men</t>
  </si>
  <si>
    <t>07801 520640</t>
  </si>
  <si>
    <t>East Essex Tri</t>
  </si>
  <si>
    <t>Eton Manor AC A</t>
  </si>
  <si>
    <t>Steve Adams</t>
  </si>
  <si>
    <t>07803 704811</t>
  </si>
  <si>
    <t>Nomads A</t>
  </si>
  <si>
    <t>Dave Dutton</t>
  </si>
  <si>
    <t>07790 369344</t>
  </si>
  <si>
    <t>Nomads B</t>
  </si>
  <si>
    <t>Leigh on Sea Striders Mixed</t>
  </si>
  <si>
    <t>Tiptree RR Men</t>
  </si>
  <si>
    <t>07747 640298</t>
  </si>
  <si>
    <t>Tiptree RR Mixed A</t>
  </si>
  <si>
    <t>Saffron Striders</t>
  </si>
  <si>
    <t>David Cronk</t>
  </si>
  <si>
    <t>07771 782567</t>
  </si>
  <si>
    <t>Eton Manor AC B</t>
  </si>
  <si>
    <t>Viv Law</t>
  </si>
  <si>
    <t>07761 78320/ 07950 020017</t>
  </si>
  <si>
    <t>Sharon Bannister</t>
  </si>
  <si>
    <t>07770 667002</t>
  </si>
  <si>
    <t>Springfield Striders Mixed 1</t>
  </si>
  <si>
    <t>Springfield Striders Mixed 2</t>
  </si>
  <si>
    <t>Springfield Striders Mixed 3</t>
  </si>
  <si>
    <t>Springfield Striders Mixed 4</t>
  </si>
  <si>
    <t>Springfield Striders Mixed 5</t>
  </si>
  <si>
    <t>Springfield Striders Mixed 6</t>
  </si>
  <si>
    <t>07960 817718</t>
  </si>
  <si>
    <t>Thrift Green Trotters Men A</t>
  </si>
  <si>
    <t>07867 671996</t>
  </si>
  <si>
    <t>Thrift Green Trotters Men B</t>
  </si>
  <si>
    <t>07747 845877</t>
  </si>
  <si>
    <t>Southend Men AC A</t>
  </si>
  <si>
    <t>Southend Men AC B</t>
  </si>
  <si>
    <t>Southend AC Mixed</t>
  </si>
  <si>
    <t>GFDR Men A</t>
  </si>
  <si>
    <t>Hayley Smith</t>
  </si>
  <si>
    <t>07747 892648</t>
  </si>
  <si>
    <t>GFDR Men B</t>
  </si>
  <si>
    <t>GFDR Mixed</t>
  </si>
  <si>
    <t>Halstead Road Runners Mixed</t>
  </si>
  <si>
    <t>Mid Essex Casuals Men</t>
  </si>
  <si>
    <t>Leighton Williams</t>
  </si>
  <si>
    <t>07443507631</t>
  </si>
  <si>
    <t>Mid Essex Casuals Mixed</t>
  </si>
  <si>
    <t>07443 507631</t>
  </si>
  <si>
    <t>David Smith</t>
  </si>
  <si>
    <t>07935 523510</t>
  </si>
  <si>
    <t>07805 700491</t>
  </si>
  <si>
    <t>IAC Vets</t>
  </si>
  <si>
    <t>Sharon Barrister</t>
  </si>
  <si>
    <t>Benfleet Vets</t>
  </si>
  <si>
    <t>Mid Essex Casuals Vets</t>
  </si>
  <si>
    <t xml:space="preserve">Pitsea RC </t>
  </si>
  <si>
    <t>Mid Essex Casuals</t>
  </si>
  <si>
    <t xml:space="preserve">Tiptree RR </t>
  </si>
  <si>
    <t xml:space="preserve">Leigh on Sea Striders </t>
  </si>
  <si>
    <t>07919 371883</t>
  </si>
  <si>
    <t>Thrift Green Trotters Ladies A</t>
  </si>
  <si>
    <t>Alison Norrington</t>
  </si>
  <si>
    <t>07775 862705</t>
  </si>
  <si>
    <t>Thrift Green Trotters Ladies B</t>
  </si>
  <si>
    <t>07984 392861</t>
  </si>
  <si>
    <t>GFDR Ladies</t>
  </si>
  <si>
    <t>Grant Conway</t>
  </si>
  <si>
    <t>07758 643925</t>
  </si>
  <si>
    <t>07725 346130</t>
  </si>
  <si>
    <t>07950 020017</t>
  </si>
  <si>
    <t xml:space="preserve">Scorers -  Martin Clarke - 07960 045919  </t>
  </si>
  <si>
    <t>Sally Gillam     07939 109444</t>
  </si>
  <si>
    <t>07766 016469</t>
  </si>
  <si>
    <t>07960 451083</t>
  </si>
  <si>
    <t>Billericay Men</t>
  </si>
  <si>
    <t>Laurence Harrison</t>
  </si>
  <si>
    <t>07753 138341</t>
  </si>
  <si>
    <t>East Essex Tri Mixed</t>
  </si>
  <si>
    <t>Billericay Ladies</t>
  </si>
  <si>
    <t>Christine Deacon</t>
  </si>
  <si>
    <t>07766 224197</t>
  </si>
  <si>
    <t>Allison Gillian</t>
  </si>
  <si>
    <t>Open Team</t>
  </si>
  <si>
    <t>Ladies Team</t>
  </si>
  <si>
    <t>Vets Team</t>
  </si>
  <si>
    <t>`</t>
  </si>
  <si>
    <t>Thrift Green Trotters Mixed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</si>
</sst>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E+00"/>
    <numFmt numFmtId="173" formatCode="[$-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u val="single"/>
      <sz val="16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trike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theme="10"/>
      <name val="Arial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 horizontal="left"/>
    </xf>
    <xf numFmtId="0" fontId="2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56" applyFont="1">
      <alignment/>
      <protection/>
    </xf>
    <xf numFmtId="0" fontId="25" fillId="0" borderId="19" xfId="56" applyFont="1" applyBorder="1" applyAlignment="1">
      <alignment horizontal="center"/>
      <protection/>
    </xf>
    <xf numFmtId="0" fontId="25" fillId="0" borderId="20" xfId="56" applyFont="1" applyBorder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13" xfId="56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5" fillId="0" borderId="19" xfId="56" applyFont="1" applyBorder="1">
      <alignment/>
      <protection/>
    </xf>
    <xf numFmtId="0" fontId="2" fillId="0" borderId="0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5" fillId="0" borderId="10" xfId="56" applyFont="1" applyBorder="1" applyAlignment="1">
      <alignment horizontal="center"/>
      <protection/>
    </xf>
    <xf numFmtId="0" fontId="25" fillId="0" borderId="12" xfId="56" applyFont="1" applyBorder="1" applyAlignment="1">
      <alignment horizontal="center"/>
      <protection/>
    </xf>
    <xf numFmtId="0" fontId="25" fillId="0" borderId="21" xfId="56" applyFont="1" applyBorder="1">
      <alignment/>
      <protection/>
    </xf>
    <xf numFmtId="0" fontId="32" fillId="0" borderId="0" xfId="0" applyFont="1" applyAlignment="1">
      <alignment/>
    </xf>
    <xf numFmtId="0" fontId="0" fillId="0" borderId="0" xfId="0" applyNumberFormat="1" applyAlignment="1">
      <alignment/>
    </xf>
    <xf numFmtId="0" fontId="33" fillId="0" borderId="0" xfId="0" applyFont="1" applyAlignment="1">
      <alignment/>
    </xf>
    <xf numFmtId="0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3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26" fillId="0" borderId="18" xfId="0" applyFont="1" applyBorder="1" applyAlignment="1">
      <alignment horizontal="center"/>
    </xf>
    <xf numFmtId="0" fontId="25" fillId="0" borderId="21" xfId="56" applyFont="1" applyBorder="1" applyAlignment="1">
      <alignment horizontal="center"/>
      <protection/>
    </xf>
    <xf numFmtId="0" fontId="22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Essex Way Relay entries 2011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57150</xdr:rowOff>
    </xdr:from>
    <xdr:to>
      <xdr:col>5</xdr:col>
      <xdr:colOff>209550</xdr:colOff>
      <xdr:row>0</xdr:row>
      <xdr:rowOff>238125</xdr:rowOff>
    </xdr:to>
    <xdr:sp macro="[0]!Sort_by_Position">
      <xdr:nvSpPr>
        <xdr:cNvPr id="1" name="Rectangle 2"/>
        <xdr:cNvSpPr>
          <a:spLocks/>
        </xdr:cNvSpPr>
      </xdr:nvSpPr>
      <xdr:spPr>
        <a:xfrm>
          <a:off x="3571875" y="57150"/>
          <a:ext cx="933450" cy="18097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Postion</a:t>
          </a:r>
        </a:p>
      </xdr:txBody>
    </xdr:sp>
    <xdr:clientData fPrintsWithSheet="0"/>
  </xdr:twoCellAnchor>
  <xdr:twoCellAnchor>
    <xdr:from>
      <xdr:col>2</xdr:col>
      <xdr:colOff>1219200</xdr:colOff>
      <xdr:row>0</xdr:row>
      <xdr:rowOff>66675</xdr:rowOff>
    </xdr:from>
    <xdr:to>
      <xdr:col>3</xdr:col>
      <xdr:colOff>238125</xdr:colOff>
      <xdr:row>0</xdr:row>
      <xdr:rowOff>247650</xdr:rowOff>
    </xdr:to>
    <xdr:sp macro="[0]!Sort_by_Team">
      <xdr:nvSpPr>
        <xdr:cNvPr id="2" name="Rectangle 1"/>
        <xdr:cNvSpPr>
          <a:spLocks/>
        </xdr:cNvSpPr>
      </xdr:nvSpPr>
      <xdr:spPr>
        <a:xfrm>
          <a:off x="1752600" y="66675"/>
          <a:ext cx="1714500" cy="18097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Team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3" name="Rectangle 3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4" name="Rectangle 4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5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6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3" name="Rectangle 3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4" name="Rectangle 4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5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6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3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4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3" name="Rectangle 3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4" name="Rectangle 4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5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6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3" name="Rectangle 3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4" name="Rectangle 4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5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6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1496675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10277475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3" name="Rectangle 3"/>
        <xdr:cNvSpPr>
          <a:spLocks/>
        </xdr:cNvSpPr>
      </xdr:nvSpPr>
      <xdr:spPr>
        <a:xfrm>
          <a:off x="11496675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4" name="Rectangle 4"/>
        <xdr:cNvSpPr>
          <a:spLocks/>
        </xdr:cNvSpPr>
      </xdr:nvSpPr>
      <xdr:spPr>
        <a:xfrm>
          <a:off x="10277475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5" name="Rectangle 1"/>
        <xdr:cNvSpPr>
          <a:spLocks/>
        </xdr:cNvSpPr>
      </xdr:nvSpPr>
      <xdr:spPr>
        <a:xfrm>
          <a:off x="11496675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6" name="Rectangle 2"/>
        <xdr:cNvSpPr>
          <a:spLocks/>
        </xdr:cNvSpPr>
      </xdr:nvSpPr>
      <xdr:spPr>
        <a:xfrm>
          <a:off x="10277475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3" name="Rectangle 3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4" name="Rectangle 4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5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6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3" name="Rectangle 3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4" name="Rectangle 4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5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6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1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2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3" name="Rectangle 3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4" name="Rectangle 4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  <xdr:twoCellAnchor>
    <xdr:from>
      <xdr:col>14</xdr:col>
      <xdr:colOff>0</xdr:colOff>
      <xdr:row>1</xdr:row>
      <xdr:rowOff>0</xdr:rowOff>
    </xdr:from>
    <xdr:to>
      <xdr:col>15</xdr:col>
      <xdr:colOff>333375</xdr:colOff>
      <xdr:row>2</xdr:row>
      <xdr:rowOff>9525</xdr:rowOff>
    </xdr:to>
    <xdr:sp macro="[0]!Clear_Stage_Sort">
      <xdr:nvSpPr>
        <xdr:cNvPr id="5" name="Rectangle 1"/>
        <xdr:cNvSpPr>
          <a:spLocks/>
        </xdr:cNvSpPr>
      </xdr:nvSpPr>
      <xdr:spPr>
        <a:xfrm>
          <a:off x="10991850" y="190500"/>
          <a:ext cx="9429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Sort</a:t>
          </a:r>
        </a:p>
      </xdr:txBody>
    </xdr:sp>
    <xdr:clientData fPrintsWithSheet="0"/>
  </xdr:twoCellAnchor>
  <xdr:twoCellAnchor>
    <xdr:from>
      <xdr:col>12</xdr:col>
      <xdr:colOff>0</xdr:colOff>
      <xdr:row>1</xdr:row>
      <xdr:rowOff>0</xdr:rowOff>
    </xdr:from>
    <xdr:to>
      <xdr:col>13</xdr:col>
      <xdr:colOff>447675</xdr:colOff>
      <xdr:row>2</xdr:row>
      <xdr:rowOff>9525</xdr:rowOff>
    </xdr:to>
    <xdr:sp macro="[0]!Sort_Stage1_by_Category">
      <xdr:nvSpPr>
        <xdr:cNvPr id="6" name="Rectangle 2"/>
        <xdr:cNvSpPr>
          <a:spLocks/>
        </xdr:cNvSpPr>
      </xdr:nvSpPr>
      <xdr:spPr>
        <a:xfrm>
          <a:off x="9772650" y="190500"/>
          <a:ext cx="1057275" cy="200025"/>
        </a:xfrm>
        <a:prstGeom prst="rect">
          <a:avLst/>
        </a:prstGeom>
        <a:solidFill>
          <a:srgbClr val="3366FF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Category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G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9.140625" style="25" customWidth="1"/>
    <col min="3" max="3" width="38.57421875" style="24" bestFit="1" customWidth="1"/>
    <col min="4" max="4" width="19.140625" style="24" bestFit="1" customWidth="1"/>
    <col min="5" max="5" width="15.421875" style="33" customWidth="1"/>
    <col min="6" max="6" width="18.8515625" style="24" customWidth="1"/>
    <col min="7" max="16384" width="9.140625" style="24" customWidth="1"/>
  </cols>
  <sheetData>
    <row r="1" spans="1:7" ht="15">
      <c r="A1" s="53" t="s">
        <v>107</v>
      </c>
      <c r="F1" s="54"/>
      <c r="G1" s="57"/>
    </row>
    <row r="2" spans="1:7" ht="15">
      <c r="A2" s="53" t="s">
        <v>83</v>
      </c>
      <c r="B2" s="55"/>
      <c r="F2" s="54"/>
      <c r="G2" s="57"/>
    </row>
    <row r="3" spans="1:7" ht="15">
      <c r="A3" s="53" t="s">
        <v>84</v>
      </c>
      <c r="C3" s="53" t="s">
        <v>27</v>
      </c>
      <c r="E3" s="53" t="s">
        <v>85</v>
      </c>
      <c r="F3" s="56" t="s">
        <v>86</v>
      </c>
      <c r="G3" s="59"/>
    </row>
    <row r="4" spans="1:6" ht="12.75">
      <c r="A4">
        <v>1</v>
      </c>
      <c r="B4" s="58" t="s">
        <v>3</v>
      </c>
      <c r="C4" t="s">
        <v>108</v>
      </c>
      <c r="E4" t="s">
        <v>28</v>
      </c>
      <c r="F4" s="54" t="s">
        <v>29</v>
      </c>
    </row>
    <row r="5" spans="1:6" ht="12.75">
      <c r="A5">
        <v>2</v>
      </c>
      <c r="B5" s="58" t="s">
        <v>3</v>
      </c>
      <c r="C5" t="s">
        <v>109</v>
      </c>
      <c r="E5" t="s">
        <v>28</v>
      </c>
      <c r="F5" s="54" t="s">
        <v>29</v>
      </c>
    </row>
    <row r="6" spans="1:6" ht="12.75">
      <c r="A6">
        <v>3</v>
      </c>
      <c r="B6" s="58" t="s">
        <v>3</v>
      </c>
      <c r="C6" t="s">
        <v>110</v>
      </c>
      <c r="E6" t="s">
        <v>111</v>
      </c>
      <c r="F6" s="54" t="s">
        <v>112</v>
      </c>
    </row>
    <row r="7" spans="1:6" ht="12.75">
      <c r="A7">
        <v>4</v>
      </c>
      <c r="B7" s="58" t="s">
        <v>3</v>
      </c>
      <c r="C7" t="s">
        <v>113</v>
      </c>
      <c r="E7" t="s">
        <v>111</v>
      </c>
      <c r="F7" s="54" t="s">
        <v>112</v>
      </c>
    </row>
    <row r="8" spans="1:6" ht="12.75">
      <c r="A8">
        <v>5</v>
      </c>
      <c r="B8" s="58" t="s">
        <v>3</v>
      </c>
      <c r="C8" t="s">
        <v>114</v>
      </c>
      <c r="E8" t="s">
        <v>87</v>
      </c>
      <c r="F8" s="57" t="s">
        <v>186</v>
      </c>
    </row>
    <row r="9" spans="1:6" ht="12.75">
      <c r="A9">
        <v>6</v>
      </c>
      <c r="B9" s="58" t="s">
        <v>3</v>
      </c>
      <c r="C9" t="s">
        <v>115</v>
      </c>
      <c r="E9" t="s">
        <v>79</v>
      </c>
      <c r="F9" s="54" t="s">
        <v>116</v>
      </c>
    </row>
    <row r="10" spans="1:6" ht="12.75">
      <c r="A10">
        <v>7</v>
      </c>
      <c r="B10" s="58" t="s">
        <v>3</v>
      </c>
      <c r="C10" t="s">
        <v>117</v>
      </c>
      <c r="E10" t="s">
        <v>88</v>
      </c>
      <c r="F10" s="54" t="s">
        <v>89</v>
      </c>
    </row>
    <row r="11" spans="1:6" ht="12.75">
      <c r="A11">
        <v>8</v>
      </c>
      <c r="B11" s="58" t="s">
        <v>3</v>
      </c>
      <c r="C11" t="s">
        <v>118</v>
      </c>
      <c r="E11" t="s">
        <v>119</v>
      </c>
      <c r="F11" s="54" t="s">
        <v>120</v>
      </c>
    </row>
    <row r="12" spans="1:6" ht="12.75">
      <c r="A12">
        <v>9</v>
      </c>
      <c r="B12" s="58" t="s">
        <v>3</v>
      </c>
      <c r="C12" t="s">
        <v>121</v>
      </c>
      <c r="E12" t="s">
        <v>122</v>
      </c>
      <c r="F12" s="54" t="s">
        <v>123</v>
      </c>
    </row>
    <row r="13" spans="1:6" ht="12.75">
      <c r="A13">
        <v>10</v>
      </c>
      <c r="B13" s="58" t="s">
        <v>3</v>
      </c>
      <c r="C13" t="s">
        <v>124</v>
      </c>
      <c r="E13" t="s">
        <v>122</v>
      </c>
      <c r="F13" s="54" t="s">
        <v>123</v>
      </c>
    </row>
    <row r="14" spans="1:6" ht="12.75">
      <c r="A14">
        <v>11</v>
      </c>
      <c r="B14" s="58" t="s">
        <v>3</v>
      </c>
      <c r="C14" t="s">
        <v>125</v>
      </c>
      <c r="E14" t="s">
        <v>79</v>
      </c>
      <c r="F14" s="54" t="s">
        <v>116</v>
      </c>
    </row>
    <row r="15" spans="1:6" ht="12.75">
      <c r="A15">
        <v>12</v>
      </c>
      <c r="B15" s="58" t="s">
        <v>3</v>
      </c>
      <c r="C15" t="s">
        <v>126</v>
      </c>
      <c r="E15" t="s">
        <v>99</v>
      </c>
      <c r="F15" s="54" t="s">
        <v>127</v>
      </c>
    </row>
    <row r="16" spans="1:6" ht="12.75">
      <c r="A16">
        <v>13</v>
      </c>
      <c r="B16" s="58" t="s">
        <v>3</v>
      </c>
      <c r="C16" t="s">
        <v>128</v>
      </c>
      <c r="E16" t="s">
        <v>99</v>
      </c>
      <c r="F16" s="54" t="s">
        <v>127</v>
      </c>
    </row>
    <row r="17" spans="1:6" ht="12.75">
      <c r="A17">
        <v>14</v>
      </c>
      <c r="B17" s="58" t="s">
        <v>3</v>
      </c>
      <c r="C17" t="s">
        <v>160</v>
      </c>
      <c r="E17" t="s">
        <v>158</v>
      </c>
      <c r="F17" s="57" t="s">
        <v>161</v>
      </c>
    </row>
    <row r="18" spans="1:6" ht="12.75">
      <c r="A18">
        <v>15</v>
      </c>
      <c r="B18" s="58" t="s">
        <v>3</v>
      </c>
      <c r="C18" t="s">
        <v>129</v>
      </c>
      <c r="E18" t="s">
        <v>130</v>
      </c>
      <c r="F18" s="54" t="s">
        <v>131</v>
      </c>
    </row>
    <row r="19" spans="1:6" ht="12.75">
      <c r="A19">
        <v>16</v>
      </c>
      <c r="B19" s="58" t="s">
        <v>3</v>
      </c>
      <c r="C19" t="s">
        <v>132</v>
      </c>
      <c r="E19" t="s">
        <v>119</v>
      </c>
      <c r="F19" s="54" t="s">
        <v>120</v>
      </c>
    </row>
    <row r="20" spans="1:6" ht="12.75">
      <c r="A20">
        <v>17</v>
      </c>
      <c r="B20" s="58" t="s">
        <v>3</v>
      </c>
      <c r="C20" t="s">
        <v>90</v>
      </c>
      <c r="E20" t="s">
        <v>133</v>
      </c>
      <c r="F20" s="54" t="s">
        <v>134</v>
      </c>
    </row>
    <row r="21" spans="1:6" ht="12.75">
      <c r="A21">
        <v>18</v>
      </c>
      <c r="B21" s="58" t="s">
        <v>3</v>
      </c>
      <c r="C21" t="s">
        <v>70</v>
      </c>
      <c r="E21" t="s">
        <v>135</v>
      </c>
      <c r="F21" s="54" t="s">
        <v>136</v>
      </c>
    </row>
    <row r="22" spans="1:6" ht="12.75">
      <c r="A22">
        <v>19</v>
      </c>
      <c r="B22" s="58" t="s">
        <v>3</v>
      </c>
      <c r="C22" t="s">
        <v>80</v>
      </c>
      <c r="E22" t="s">
        <v>135</v>
      </c>
      <c r="F22" s="54" t="s">
        <v>136</v>
      </c>
    </row>
    <row r="23" spans="1:6" ht="12.75">
      <c r="A23">
        <v>20</v>
      </c>
      <c r="B23" s="58" t="s">
        <v>3</v>
      </c>
      <c r="C23" t="s">
        <v>137</v>
      </c>
      <c r="E23" t="s">
        <v>135</v>
      </c>
      <c r="F23" s="54" t="s">
        <v>136</v>
      </c>
    </row>
    <row r="24" spans="1:6" ht="12.75">
      <c r="A24">
        <v>21</v>
      </c>
      <c r="B24" s="58" t="s">
        <v>3</v>
      </c>
      <c r="C24" t="s">
        <v>138</v>
      </c>
      <c r="E24" t="s">
        <v>135</v>
      </c>
      <c r="F24" s="54" t="s">
        <v>136</v>
      </c>
    </row>
    <row r="25" spans="1:6" ht="12.75">
      <c r="A25">
        <v>22</v>
      </c>
      <c r="B25" s="58" t="s">
        <v>3</v>
      </c>
      <c r="C25" t="s">
        <v>139</v>
      </c>
      <c r="E25" t="s">
        <v>135</v>
      </c>
      <c r="F25" s="54" t="s">
        <v>136</v>
      </c>
    </row>
    <row r="26" spans="1:6" ht="12.75">
      <c r="A26">
        <v>23</v>
      </c>
      <c r="B26" s="58" t="s">
        <v>3</v>
      </c>
      <c r="C26" t="s">
        <v>140</v>
      </c>
      <c r="E26" t="s">
        <v>135</v>
      </c>
      <c r="F26" s="54" t="s">
        <v>136</v>
      </c>
    </row>
    <row r="27" spans="1:6" ht="12.75">
      <c r="A27">
        <v>24</v>
      </c>
      <c r="B27" s="58" t="s">
        <v>3</v>
      </c>
      <c r="C27" t="s">
        <v>141</v>
      </c>
      <c r="E27" t="s">
        <v>135</v>
      </c>
      <c r="F27" s="54" t="s">
        <v>136</v>
      </c>
    </row>
    <row r="28" spans="1:6" ht="12.75">
      <c r="A28">
        <v>25</v>
      </c>
      <c r="B28" s="58" t="s">
        <v>3</v>
      </c>
      <c r="C28" t="s">
        <v>142</v>
      </c>
      <c r="E28" t="s">
        <v>135</v>
      </c>
      <c r="F28" s="54" t="s">
        <v>136</v>
      </c>
    </row>
    <row r="29" spans="1:6" ht="12.75">
      <c r="A29">
        <v>26</v>
      </c>
      <c r="B29" s="58" t="s">
        <v>3</v>
      </c>
      <c r="C29" t="s">
        <v>57</v>
      </c>
      <c r="E29" t="s">
        <v>31</v>
      </c>
      <c r="F29" s="54" t="s">
        <v>143</v>
      </c>
    </row>
    <row r="30" spans="1:6" ht="12.75">
      <c r="A30">
        <v>27</v>
      </c>
      <c r="B30" s="58" t="s">
        <v>3</v>
      </c>
      <c r="C30" t="s">
        <v>57</v>
      </c>
      <c r="E30" t="s">
        <v>31</v>
      </c>
      <c r="F30" s="54" t="s">
        <v>143</v>
      </c>
    </row>
    <row r="31" spans="1:6" ht="12.75">
      <c r="A31">
        <v>28</v>
      </c>
      <c r="B31" s="58" t="s">
        <v>3</v>
      </c>
      <c r="C31" t="s">
        <v>144</v>
      </c>
      <c r="E31" t="s">
        <v>91</v>
      </c>
      <c r="F31" s="54" t="s">
        <v>145</v>
      </c>
    </row>
    <row r="32" spans="1:6" ht="12.75">
      <c r="A32">
        <v>29</v>
      </c>
      <c r="B32" s="58" t="s">
        <v>3</v>
      </c>
      <c r="C32" t="s">
        <v>146</v>
      </c>
      <c r="E32" t="s">
        <v>92</v>
      </c>
      <c r="F32" s="54" t="s">
        <v>147</v>
      </c>
    </row>
    <row r="33" spans="1:6" ht="12.75">
      <c r="A33">
        <v>30</v>
      </c>
      <c r="B33" s="58" t="s">
        <v>3</v>
      </c>
      <c r="C33" t="s">
        <v>148</v>
      </c>
      <c r="E33" t="s">
        <v>75</v>
      </c>
      <c r="F33" s="54" t="s">
        <v>187</v>
      </c>
    </row>
    <row r="34" spans="1:6" ht="12.75">
      <c r="A34">
        <v>31</v>
      </c>
      <c r="B34" s="58" t="s">
        <v>3</v>
      </c>
      <c r="C34" t="s">
        <v>149</v>
      </c>
      <c r="E34" t="s">
        <v>75</v>
      </c>
      <c r="F34" s="54" t="s">
        <v>187</v>
      </c>
    </row>
    <row r="35" spans="1:6" ht="12.75">
      <c r="A35">
        <v>32</v>
      </c>
      <c r="B35" s="58" t="s">
        <v>3</v>
      </c>
      <c r="C35" t="s">
        <v>150</v>
      </c>
      <c r="E35" t="s">
        <v>75</v>
      </c>
      <c r="F35" s="54" t="s">
        <v>187</v>
      </c>
    </row>
    <row r="36" spans="1:6" ht="12.75">
      <c r="A36">
        <v>33</v>
      </c>
      <c r="B36" s="58" t="s">
        <v>3</v>
      </c>
      <c r="C36" t="s">
        <v>151</v>
      </c>
      <c r="E36" t="s">
        <v>152</v>
      </c>
      <c r="F36" s="54" t="s">
        <v>153</v>
      </c>
    </row>
    <row r="37" spans="1:6" ht="12.75">
      <c r="A37">
        <v>34</v>
      </c>
      <c r="B37" s="58" t="s">
        <v>3</v>
      </c>
      <c r="C37" t="s">
        <v>154</v>
      </c>
      <c r="E37" t="s">
        <v>152</v>
      </c>
      <c r="F37" s="54" t="s">
        <v>153</v>
      </c>
    </row>
    <row r="38" spans="1:6" ht="12.75">
      <c r="A38">
        <v>35</v>
      </c>
      <c r="B38" s="58" t="s">
        <v>3</v>
      </c>
      <c r="C38" t="s">
        <v>155</v>
      </c>
      <c r="E38" t="s">
        <v>152</v>
      </c>
      <c r="F38" s="54" t="s">
        <v>153</v>
      </c>
    </row>
    <row r="39" spans="1:6" ht="12.75">
      <c r="A39">
        <v>36</v>
      </c>
      <c r="B39" s="58" t="s">
        <v>3</v>
      </c>
      <c r="C39" t="s">
        <v>156</v>
      </c>
      <c r="E39" t="s">
        <v>87</v>
      </c>
      <c r="F39" s="57" t="s">
        <v>186</v>
      </c>
    </row>
    <row r="40" spans="1:6" ht="12.75">
      <c r="A40">
        <v>37</v>
      </c>
      <c r="B40" s="58" t="s">
        <v>3</v>
      </c>
      <c r="C40" t="s">
        <v>157</v>
      </c>
      <c r="E40" t="s">
        <v>158</v>
      </c>
      <c r="F40" s="57" t="s">
        <v>159</v>
      </c>
    </row>
    <row r="41" spans="1:6" ht="12.75">
      <c r="A41">
        <v>38</v>
      </c>
      <c r="B41" s="58" t="s">
        <v>3</v>
      </c>
      <c r="C41" t="s">
        <v>160</v>
      </c>
      <c r="E41" t="s">
        <v>158</v>
      </c>
      <c r="F41" s="57" t="s">
        <v>161</v>
      </c>
    </row>
    <row r="42" spans="1:6" ht="12.75">
      <c r="A42">
        <v>39</v>
      </c>
      <c r="B42" s="58" t="s">
        <v>3</v>
      </c>
      <c r="C42" t="s">
        <v>47</v>
      </c>
      <c r="E42" t="s">
        <v>162</v>
      </c>
      <c r="F42" s="54" t="s">
        <v>163</v>
      </c>
    </row>
    <row r="43" spans="1:6" ht="12.75">
      <c r="A43">
        <v>40</v>
      </c>
      <c r="B43" s="58" t="s">
        <v>3</v>
      </c>
      <c r="C43" t="s">
        <v>81</v>
      </c>
      <c r="E43" t="s">
        <v>73</v>
      </c>
      <c r="F43" s="57" t="s">
        <v>164</v>
      </c>
    </row>
    <row r="44" spans="1:6" ht="12.75">
      <c r="A44">
        <v>41</v>
      </c>
      <c r="B44" s="58" t="s">
        <v>3</v>
      </c>
      <c r="C44" t="s">
        <v>82</v>
      </c>
      <c r="E44" t="s">
        <v>73</v>
      </c>
      <c r="F44" s="54" t="s">
        <v>164</v>
      </c>
    </row>
    <row r="45" spans="1:6" ht="12.75">
      <c r="A45">
        <v>42</v>
      </c>
      <c r="B45" s="58" t="s">
        <v>3</v>
      </c>
      <c r="C45" t="s">
        <v>188</v>
      </c>
      <c r="E45" t="s">
        <v>189</v>
      </c>
      <c r="F45" s="57" t="s">
        <v>190</v>
      </c>
    </row>
    <row r="46" spans="1:6" ht="12.75">
      <c r="A46">
        <v>59</v>
      </c>
      <c r="B46" s="58" t="s">
        <v>3</v>
      </c>
      <c r="C46" t="s">
        <v>191</v>
      </c>
      <c r="E46" t="s">
        <v>88</v>
      </c>
      <c r="F46" s="54" t="s">
        <v>89</v>
      </c>
    </row>
    <row r="47" spans="1:6" ht="12.75">
      <c r="A47">
        <v>65</v>
      </c>
      <c r="B47" s="58" t="s">
        <v>3</v>
      </c>
      <c r="C47" t="s">
        <v>200</v>
      </c>
      <c r="E47" t="s">
        <v>102</v>
      </c>
      <c r="F47" s="54" t="s">
        <v>178</v>
      </c>
    </row>
    <row r="48" spans="1:6" ht="15">
      <c r="A48" s="53" t="s">
        <v>95</v>
      </c>
      <c r="F48" s="54"/>
    </row>
    <row r="49" spans="1:6" ht="12.75">
      <c r="A49">
        <v>50</v>
      </c>
      <c r="B49" s="58" t="s">
        <v>2</v>
      </c>
      <c r="C49" t="s">
        <v>165</v>
      </c>
      <c r="E49" t="s">
        <v>28</v>
      </c>
      <c r="F49" s="54" t="s">
        <v>29</v>
      </c>
    </row>
    <row r="50" spans="1:6" ht="12.75">
      <c r="A50">
        <v>51</v>
      </c>
      <c r="B50" s="58" t="s">
        <v>2</v>
      </c>
      <c r="C50" t="s">
        <v>74</v>
      </c>
      <c r="E50" t="s">
        <v>166</v>
      </c>
      <c r="F50" s="54" t="s">
        <v>136</v>
      </c>
    </row>
    <row r="51" spans="1:6" ht="12.75">
      <c r="A51">
        <v>52</v>
      </c>
      <c r="B51" s="58" t="s">
        <v>2</v>
      </c>
      <c r="C51" t="s">
        <v>35</v>
      </c>
      <c r="E51" t="s">
        <v>31</v>
      </c>
      <c r="F51" s="54" t="s">
        <v>143</v>
      </c>
    </row>
    <row r="52" spans="1:6" ht="12.75">
      <c r="A52">
        <v>53</v>
      </c>
      <c r="B52" s="58" t="s">
        <v>2</v>
      </c>
      <c r="C52" t="s">
        <v>167</v>
      </c>
      <c r="E52" t="s">
        <v>73</v>
      </c>
      <c r="F52" s="54" t="s">
        <v>164</v>
      </c>
    </row>
    <row r="53" spans="1:6" ht="12.75">
      <c r="A53">
        <v>54</v>
      </c>
      <c r="B53" s="58" t="s">
        <v>2</v>
      </c>
      <c r="C53" t="s">
        <v>168</v>
      </c>
      <c r="E53" t="s">
        <v>158</v>
      </c>
      <c r="F53" s="57" t="s">
        <v>161</v>
      </c>
    </row>
    <row r="54" spans="1:6" ht="15">
      <c r="A54" s="53" t="s">
        <v>96</v>
      </c>
      <c r="F54" s="54"/>
    </row>
    <row r="55" spans="1:6" ht="12.75">
      <c r="A55">
        <v>57</v>
      </c>
      <c r="B55" s="58" t="s">
        <v>0</v>
      </c>
      <c r="C55" t="s">
        <v>169</v>
      </c>
      <c r="E55" t="s">
        <v>111</v>
      </c>
      <c r="F55" s="54" t="s">
        <v>112</v>
      </c>
    </row>
    <row r="56" spans="1:6" ht="12.75">
      <c r="A56">
        <v>58</v>
      </c>
      <c r="B56" s="58" t="s">
        <v>0</v>
      </c>
      <c r="C56" t="s">
        <v>170</v>
      </c>
      <c r="E56" t="s">
        <v>158</v>
      </c>
      <c r="F56" s="57" t="s">
        <v>161</v>
      </c>
    </row>
    <row r="57" spans="1:6" ht="12.75">
      <c r="A57">
        <v>60</v>
      </c>
      <c r="B57" s="58" t="s">
        <v>0</v>
      </c>
      <c r="C57" t="s">
        <v>171</v>
      </c>
      <c r="E57" t="s">
        <v>99</v>
      </c>
      <c r="F57" s="54" t="s">
        <v>127</v>
      </c>
    </row>
    <row r="58" spans="1:6" ht="12.75">
      <c r="A58">
        <v>61</v>
      </c>
      <c r="B58" s="58" t="s">
        <v>0</v>
      </c>
      <c r="C58" t="s">
        <v>172</v>
      </c>
      <c r="E58" t="s">
        <v>94</v>
      </c>
      <c r="F58" s="54" t="s">
        <v>173</v>
      </c>
    </row>
    <row r="59" spans="1:6" ht="12.75">
      <c r="A59">
        <v>62</v>
      </c>
      <c r="B59" s="58" t="s">
        <v>0</v>
      </c>
      <c r="C59" t="s">
        <v>97</v>
      </c>
      <c r="E59" t="s">
        <v>135</v>
      </c>
      <c r="F59" s="54" t="s">
        <v>136</v>
      </c>
    </row>
    <row r="60" spans="1:6" ht="12.75">
      <c r="A60">
        <v>63</v>
      </c>
      <c r="B60" s="58" t="s">
        <v>0</v>
      </c>
      <c r="C60" t="s">
        <v>98</v>
      </c>
      <c r="E60" t="s">
        <v>135</v>
      </c>
      <c r="F60" s="54" t="s">
        <v>136</v>
      </c>
    </row>
    <row r="61" spans="1:6" ht="12.75">
      <c r="A61">
        <v>64</v>
      </c>
      <c r="B61" s="58" t="s">
        <v>0</v>
      </c>
      <c r="C61" t="s">
        <v>174</v>
      </c>
      <c r="E61" t="s">
        <v>175</v>
      </c>
      <c r="F61" s="54" t="s">
        <v>176</v>
      </c>
    </row>
    <row r="62" spans="1:6" ht="12.75">
      <c r="A62">
        <v>66</v>
      </c>
      <c r="B62" s="58" t="s">
        <v>0</v>
      </c>
      <c r="C62" t="s">
        <v>103</v>
      </c>
      <c r="E62" t="s">
        <v>75</v>
      </c>
      <c r="F62" s="54" t="s">
        <v>187</v>
      </c>
    </row>
    <row r="63" spans="1:6" ht="12.75">
      <c r="A63">
        <v>67</v>
      </c>
      <c r="B63" s="58" t="s">
        <v>0</v>
      </c>
      <c r="C63" t="s">
        <v>179</v>
      </c>
      <c r="E63" t="s">
        <v>152</v>
      </c>
      <c r="F63" s="54" t="s">
        <v>153</v>
      </c>
    </row>
    <row r="64" spans="1:6" ht="12.75">
      <c r="A64">
        <v>68</v>
      </c>
      <c r="B64" s="58" t="s">
        <v>0</v>
      </c>
      <c r="C64" t="s">
        <v>100</v>
      </c>
      <c r="E64" t="s">
        <v>73</v>
      </c>
      <c r="F64" s="54" t="s">
        <v>164</v>
      </c>
    </row>
    <row r="65" spans="1:6" ht="12.75">
      <c r="A65">
        <v>69</v>
      </c>
      <c r="B65" s="58" t="s">
        <v>0</v>
      </c>
      <c r="C65" t="s">
        <v>101</v>
      </c>
      <c r="E65" t="s">
        <v>73</v>
      </c>
      <c r="F65" s="54" t="s">
        <v>164</v>
      </c>
    </row>
    <row r="66" spans="1:6" ht="12.75">
      <c r="A66">
        <v>70</v>
      </c>
      <c r="B66" s="58" t="s">
        <v>0</v>
      </c>
      <c r="C66" t="s">
        <v>192</v>
      </c>
      <c r="E66" t="s">
        <v>193</v>
      </c>
      <c r="F66" s="54" t="s">
        <v>194</v>
      </c>
    </row>
    <row r="67" ht="12.75">
      <c r="F67" s="54"/>
    </row>
    <row r="68" ht="12.75">
      <c r="F68" s="54"/>
    </row>
    <row r="69" ht="12.75">
      <c r="F69" s="54"/>
    </row>
    <row r="70" ht="12.75">
      <c r="F70" s="54"/>
    </row>
    <row r="71" spans="1:6" ht="15">
      <c r="A71" s="53" t="s">
        <v>77</v>
      </c>
      <c r="F71" s="54"/>
    </row>
    <row r="72" spans="1:6" ht="12.75">
      <c r="A72" t="s">
        <v>36</v>
      </c>
      <c r="C72" t="s">
        <v>37</v>
      </c>
      <c r="D72" t="s">
        <v>33</v>
      </c>
      <c r="F72" s="54" t="s">
        <v>34</v>
      </c>
    </row>
    <row r="73" spans="3:6" ht="12.75">
      <c r="C73" t="s">
        <v>57</v>
      </c>
      <c r="D73" t="s">
        <v>30</v>
      </c>
      <c r="F73" s="54" t="s">
        <v>78</v>
      </c>
    </row>
    <row r="74" spans="3:6" ht="12.75">
      <c r="C74" t="s">
        <v>38</v>
      </c>
      <c r="D74" t="s">
        <v>180</v>
      </c>
      <c r="F74" s="57" t="s">
        <v>181</v>
      </c>
    </row>
    <row r="75" spans="1:6" ht="12.75">
      <c r="A75" t="s">
        <v>39</v>
      </c>
      <c r="C75" t="s">
        <v>104</v>
      </c>
      <c r="D75" t="s">
        <v>92</v>
      </c>
      <c r="F75" s="54" t="s">
        <v>93</v>
      </c>
    </row>
    <row r="76" spans="1:6" ht="12.75">
      <c r="A76" t="s">
        <v>105</v>
      </c>
      <c r="C76" t="s">
        <v>40</v>
      </c>
      <c r="D76" t="s">
        <v>111</v>
      </c>
      <c r="F76" s="54" t="s">
        <v>182</v>
      </c>
    </row>
    <row r="77" spans="1:6" ht="12.75">
      <c r="A77" t="s">
        <v>41</v>
      </c>
      <c r="C77" t="s">
        <v>42</v>
      </c>
      <c r="D77" t="s">
        <v>43</v>
      </c>
      <c r="F77" s="54" t="s">
        <v>44</v>
      </c>
    </row>
    <row r="78" spans="3:6" ht="12.75">
      <c r="C78" t="s">
        <v>45</v>
      </c>
      <c r="D78" t="s">
        <v>133</v>
      </c>
      <c r="F78" s="54" t="s">
        <v>183</v>
      </c>
    </row>
    <row r="79" spans="1:6" ht="12.75">
      <c r="A79" t="s">
        <v>46</v>
      </c>
      <c r="C79" t="s">
        <v>47</v>
      </c>
      <c r="D79" t="s">
        <v>162</v>
      </c>
      <c r="F79" s="54" t="s">
        <v>163</v>
      </c>
    </row>
    <row r="80" spans="1:6" ht="12.75">
      <c r="A80" t="s">
        <v>48</v>
      </c>
      <c r="C80" t="s">
        <v>49</v>
      </c>
      <c r="D80" t="s">
        <v>50</v>
      </c>
      <c r="F80" s="54" t="s">
        <v>51</v>
      </c>
    </row>
    <row r="81" spans="1:6" ht="12.75">
      <c r="A81" t="s">
        <v>52</v>
      </c>
      <c r="C81" t="s">
        <v>53</v>
      </c>
      <c r="D81" t="s">
        <v>71</v>
      </c>
      <c r="F81" s="54" t="s">
        <v>72</v>
      </c>
    </row>
    <row r="82" spans="3:6" ht="12.75">
      <c r="C82" t="s">
        <v>53</v>
      </c>
      <c r="D82" t="s">
        <v>195</v>
      </c>
      <c r="F82" s="54"/>
    </row>
    <row r="83" spans="1:6" ht="12.75">
      <c r="A83" t="s">
        <v>54</v>
      </c>
      <c r="C83" t="s">
        <v>106</v>
      </c>
      <c r="D83" t="s">
        <v>75</v>
      </c>
      <c r="F83" s="54" t="s">
        <v>76</v>
      </c>
    </row>
    <row r="84" spans="1:6" ht="12.75">
      <c r="A84" t="s">
        <v>55</v>
      </c>
      <c r="C84" t="s">
        <v>57</v>
      </c>
      <c r="D84" t="s">
        <v>33</v>
      </c>
      <c r="F84" s="54" t="s">
        <v>34</v>
      </c>
    </row>
    <row r="85" spans="3:6" ht="12.75">
      <c r="C85" t="s">
        <v>57</v>
      </c>
      <c r="D85" t="s">
        <v>30</v>
      </c>
      <c r="F85" s="54" t="s">
        <v>78</v>
      </c>
    </row>
    <row r="86" spans="1:6" ht="12.75">
      <c r="A86" t="s">
        <v>56</v>
      </c>
      <c r="C86" t="s">
        <v>57</v>
      </c>
      <c r="D86" t="s">
        <v>31</v>
      </c>
      <c r="F86" s="54" t="s">
        <v>32</v>
      </c>
    </row>
    <row r="87" ht="12.75">
      <c r="F87" s="54"/>
    </row>
    <row r="88" spans="1:6" ht="12.75">
      <c r="A88" t="s">
        <v>184</v>
      </c>
      <c r="F88" s="54"/>
    </row>
    <row r="89" spans="2:6" ht="12.75">
      <c r="B89" t="s">
        <v>185</v>
      </c>
      <c r="F89" s="54"/>
    </row>
    <row r="90" spans="1:6" ht="15">
      <c r="A90"/>
      <c r="B90"/>
      <c r="C90"/>
      <c r="D90"/>
      <c r="E90"/>
      <c r="F90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8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26</v>
      </c>
      <c r="C3" s="30" t="str">
        <f>IF(ISBLANK(B3),"",VLOOKUP(B3,Entries!$A$4:$C$70,2,FALSE))</f>
        <v>A</v>
      </c>
      <c r="D3" s="31" t="str">
        <f>IF(ISBLANK(B3),"",VLOOKUP(B3,Entries!$A$4:$C$70,3,FALSE))</f>
        <v>Harwich Runners</v>
      </c>
      <c r="E3" s="30">
        <f aca="true" t="shared" si="0" ref="E3:E63">IF(ISBLANK(B3),"",A3)</f>
        <v>1</v>
      </c>
      <c r="F3" s="25">
        <f>IF(COUNTIF($B$3:B3,B3)&gt;1,"*","")</f>
      </c>
      <c r="G3" s="65">
        <v>1</v>
      </c>
      <c r="H3" s="65">
        <v>26</v>
      </c>
      <c r="I3" s="66" t="s">
        <v>57</v>
      </c>
      <c r="J3" s="65">
        <v>1</v>
      </c>
      <c r="K3" s="34"/>
      <c r="AA3" s="24">
        <v>1</v>
      </c>
      <c r="AB3" s="25">
        <v>26</v>
      </c>
      <c r="AC3" s="25" t="s">
        <v>3</v>
      </c>
      <c r="AD3" s="36" t="s">
        <v>57</v>
      </c>
      <c r="AE3" s="25">
        <v>1</v>
      </c>
    </row>
    <row r="4" spans="1:31" ht="15">
      <c r="A4" s="30">
        <v>2</v>
      </c>
      <c r="B4" s="30">
        <v>18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25">
        <f>IF(COUNTIF($B$3:B4,B4)&gt;1,"*","")</f>
      </c>
      <c r="G4" s="65">
        <v>2</v>
      </c>
      <c r="H4" s="65">
        <v>18</v>
      </c>
      <c r="I4" s="66" t="s">
        <v>70</v>
      </c>
      <c r="J4" s="65">
        <v>2</v>
      </c>
      <c r="K4" s="34"/>
      <c r="AA4" s="24">
        <v>2</v>
      </c>
      <c r="AB4" s="25">
        <v>18</v>
      </c>
      <c r="AC4" s="25" t="s">
        <v>3</v>
      </c>
      <c r="AD4" s="36" t="s">
        <v>70</v>
      </c>
      <c r="AE4" s="25">
        <v>2</v>
      </c>
    </row>
    <row r="5" spans="1:31" ht="15">
      <c r="A5" s="30">
        <v>3</v>
      </c>
      <c r="B5" s="30">
        <v>1</v>
      </c>
      <c r="C5" s="30" t="str">
        <f>IF(ISBLANK(B5),"",VLOOKUP(B5,Entries!$A$4:$C$70,2,FALSE))</f>
        <v>A</v>
      </c>
      <c r="D5" s="31" t="str">
        <f>IF(ISBLANK(B5),"",VLOOKUP(B5,Entries!$A$4:$C$70,3,FALSE))</f>
        <v>IAC A</v>
      </c>
      <c r="E5" s="30">
        <f t="shared" si="0"/>
        <v>3</v>
      </c>
      <c r="F5" s="25">
        <f>IF(COUNTIF($B$3:B5,B5)&gt;1,"*","")</f>
      </c>
      <c r="G5" s="65">
        <v>3</v>
      </c>
      <c r="H5" s="65">
        <v>1</v>
      </c>
      <c r="I5" s="66" t="s">
        <v>108</v>
      </c>
      <c r="J5" s="65">
        <v>3</v>
      </c>
      <c r="K5" s="34"/>
      <c r="AA5" s="24">
        <v>3</v>
      </c>
      <c r="AB5" s="25">
        <v>1</v>
      </c>
      <c r="AC5" s="25" t="s">
        <v>3</v>
      </c>
      <c r="AD5" s="36" t="s">
        <v>108</v>
      </c>
      <c r="AE5" s="25">
        <v>3</v>
      </c>
    </row>
    <row r="6" spans="1:31" ht="15">
      <c r="A6" s="30">
        <v>4</v>
      </c>
      <c r="B6" s="30">
        <v>40</v>
      </c>
      <c r="C6" s="30" t="str">
        <f>IF(ISBLANK(B6),"",VLOOKUP(B6,Entries!$A$4:$C$70,2,FALSE))</f>
        <v>A</v>
      </c>
      <c r="D6" s="31" t="str">
        <f>IF(ISBLANK(B6),"",VLOOKUP(B6,Entries!$A$4:$C$70,3,FALSE))</f>
        <v>Benfleet Men A</v>
      </c>
      <c r="E6" s="30">
        <f t="shared" si="0"/>
        <v>4</v>
      </c>
      <c r="F6" s="25">
        <f>IF(COUNTIF($B$3:B6,B6)&gt;1,"*","")</f>
      </c>
      <c r="G6" s="65">
        <v>4</v>
      </c>
      <c r="H6" s="65">
        <v>40</v>
      </c>
      <c r="I6" s="66" t="s">
        <v>81</v>
      </c>
      <c r="J6" s="65">
        <v>4</v>
      </c>
      <c r="K6" s="34"/>
      <c r="AA6" s="24">
        <v>4</v>
      </c>
      <c r="AB6" s="25">
        <v>40</v>
      </c>
      <c r="AC6" s="25" t="s">
        <v>3</v>
      </c>
      <c r="AD6" s="36" t="s">
        <v>81</v>
      </c>
      <c r="AE6" s="25">
        <v>4</v>
      </c>
    </row>
    <row r="7" spans="1:31" ht="15">
      <c r="A7" s="30">
        <v>5</v>
      </c>
      <c r="B7" s="30">
        <v>30</v>
      </c>
      <c r="C7" s="30" t="str">
        <f>IF(ISBLANK(B7),"",VLOOKUP(B7,Entries!$A$4:$C$70,2,FALSE))</f>
        <v>A</v>
      </c>
      <c r="D7" s="31" t="str">
        <f>IF(ISBLANK(B7),"",VLOOKUP(B7,Entries!$A$4:$C$70,3,FALSE))</f>
        <v>Southend Men AC A</v>
      </c>
      <c r="E7" s="30">
        <f t="shared" si="0"/>
        <v>5</v>
      </c>
      <c r="F7" s="25">
        <f>IF(COUNTIF($B$3:B7,B7)&gt;1,"*","")</f>
      </c>
      <c r="G7" s="65">
        <v>5</v>
      </c>
      <c r="H7" s="65">
        <v>30</v>
      </c>
      <c r="I7" s="66" t="s">
        <v>148</v>
      </c>
      <c r="J7" s="65">
        <v>5</v>
      </c>
      <c r="K7" s="34"/>
      <c r="AA7" s="24">
        <v>5</v>
      </c>
      <c r="AB7" s="25">
        <v>30</v>
      </c>
      <c r="AC7" s="25" t="s">
        <v>3</v>
      </c>
      <c r="AD7" s="36" t="s">
        <v>148</v>
      </c>
      <c r="AE7" s="25">
        <v>5</v>
      </c>
    </row>
    <row r="8" spans="1:31" ht="15">
      <c r="A8" s="30">
        <v>6</v>
      </c>
      <c r="B8" s="30">
        <v>33</v>
      </c>
      <c r="C8" s="30" t="str">
        <f>IF(ISBLANK(B8),"",VLOOKUP(B8,Entries!$A$4:$C$70,2,FALSE))</f>
        <v>A</v>
      </c>
      <c r="D8" s="31" t="str">
        <f>IF(ISBLANK(B8),"",VLOOKUP(B8,Entries!$A$4:$C$70,3,FALSE))</f>
        <v>GFDR Men A</v>
      </c>
      <c r="E8" s="30">
        <f t="shared" si="0"/>
        <v>6</v>
      </c>
      <c r="F8" s="25">
        <f>IF(COUNTIF($B$3:B8,B8)&gt;1,"*","")</f>
      </c>
      <c r="G8" s="65">
        <v>6</v>
      </c>
      <c r="H8" s="65">
        <v>33</v>
      </c>
      <c r="I8" s="66" t="s">
        <v>151</v>
      </c>
      <c r="J8" s="65">
        <v>6</v>
      </c>
      <c r="K8" s="34"/>
      <c r="AA8" s="24">
        <v>6</v>
      </c>
      <c r="AB8" s="25">
        <v>33</v>
      </c>
      <c r="AC8" s="25" t="s">
        <v>3</v>
      </c>
      <c r="AD8" s="36" t="s">
        <v>151</v>
      </c>
      <c r="AE8" s="25">
        <v>6</v>
      </c>
    </row>
    <row r="9" spans="1:31" ht="15">
      <c r="A9" s="30">
        <v>7</v>
      </c>
      <c r="B9" s="30">
        <v>19</v>
      </c>
      <c r="C9" s="30" t="str">
        <f>IF(ISBLANK(B9),"",VLOOKUP(B9,Entries!$A$4:$C$70,2,FALSE))</f>
        <v>A</v>
      </c>
      <c r="D9" s="31" t="str">
        <f>IF(ISBLANK(B9),"",VLOOKUP(B9,Entries!$A$4:$C$70,3,FALSE))</f>
        <v>Springfield Striders Men B</v>
      </c>
      <c r="E9" s="30">
        <f t="shared" si="0"/>
        <v>7</v>
      </c>
      <c r="F9" s="25">
        <f>IF(COUNTIF($B$3:B9,B9)&gt;1,"*","")</f>
      </c>
      <c r="G9" s="65">
        <v>7</v>
      </c>
      <c r="H9" s="65">
        <v>19</v>
      </c>
      <c r="I9" s="66" t="s">
        <v>80</v>
      </c>
      <c r="J9" s="65">
        <v>7</v>
      </c>
      <c r="K9" s="34"/>
      <c r="AA9" s="24">
        <v>7</v>
      </c>
      <c r="AB9" s="25">
        <v>19</v>
      </c>
      <c r="AC9" s="25" t="s">
        <v>3</v>
      </c>
      <c r="AD9" s="36" t="s">
        <v>80</v>
      </c>
      <c r="AE9" s="25">
        <v>7</v>
      </c>
    </row>
    <row r="10" spans="1:31" ht="15">
      <c r="A10" s="30">
        <v>8</v>
      </c>
      <c r="B10" s="30">
        <v>16</v>
      </c>
      <c r="C10" s="30" t="str">
        <f>IF(ISBLANK(B10),"",VLOOKUP(B10,Entries!$A$4:$C$70,2,FALSE))</f>
        <v>A</v>
      </c>
      <c r="D10" s="31" t="str">
        <f>IF(ISBLANK(B10),"",VLOOKUP(B10,Entries!$A$4:$C$70,3,FALSE))</f>
        <v>Eton Manor AC B</v>
      </c>
      <c r="E10" s="30">
        <f t="shared" si="0"/>
        <v>8</v>
      </c>
      <c r="F10" s="25">
        <f>IF(COUNTIF($B$3:B10,B10)&gt;1,"*","")</f>
      </c>
      <c r="G10" s="65">
        <v>8</v>
      </c>
      <c r="H10" s="65">
        <v>16</v>
      </c>
      <c r="I10" s="66" t="s">
        <v>132</v>
      </c>
      <c r="J10" s="65">
        <v>8</v>
      </c>
      <c r="K10" s="34"/>
      <c r="AA10" s="24">
        <v>8</v>
      </c>
      <c r="AB10" s="25">
        <v>16</v>
      </c>
      <c r="AC10" s="25" t="s">
        <v>3</v>
      </c>
      <c r="AD10" s="36" t="s">
        <v>132</v>
      </c>
      <c r="AE10" s="25">
        <v>8</v>
      </c>
    </row>
    <row r="11" spans="1:31" ht="15">
      <c r="A11" s="30">
        <v>9</v>
      </c>
      <c r="B11" s="30">
        <v>20</v>
      </c>
      <c r="C11" s="30" t="str">
        <f>IF(ISBLANK(B11),"",VLOOKUP(B11,Entries!$A$4:$C$70,2,FALSE))</f>
        <v>A</v>
      </c>
      <c r="D11" s="31" t="str">
        <f>IF(ISBLANK(B11),"",VLOOKUP(B11,Entries!$A$4:$C$70,3,FALSE))</f>
        <v>Springfield Striders Mixed 1</v>
      </c>
      <c r="E11" s="30">
        <f t="shared" si="0"/>
        <v>9</v>
      </c>
      <c r="F11" s="25">
        <f>IF(COUNTIF($B$3:B11,B11)&gt;1,"*","")</f>
      </c>
      <c r="G11" s="65">
        <v>9</v>
      </c>
      <c r="H11" s="65">
        <v>20</v>
      </c>
      <c r="I11" s="66" t="s">
        <v>137</v>
      </c>
      <c r="J11" s="65">
        <v>9</v>
      </c>
      <c r="K11" s="34"/>
      <c r="AA11" s="24">
        <v>9</v>
      </c>
      <c r="AB11" s="25">
        <v>20</v>
      </c>
      <c r="AC11" s="25" t="s">
        <v>3</v>
      </c>
      <c r="AD11" s="36" t="s">
        <v>137</v>
      </c>
      <c r="AE11" s="25">
        <v>9</v>
      </c>
    </row>
    <row r="12" spans="1:31" ht="15">
      <c r="A12" s="30">
        <v>10</v>
      </c>
      <c r="B12" s="30">
        <v>7</v>
      </c>
      <c r="C12" s="30" t="str">
        <f>IF(ISBLANK(B12),"",VLOOKUP(B12,Entries!$A$4:$C$70,2,FALSE))</f>
        <v>A</v>
      </c>
      <c r="D12" s="31" t="str">
        <f>IF(ISBLANK(B12),"",VLOOKUP(B12,Entries!$A$4:$C$70,3,FALSE))</f>
        <v>East Essex Tri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7</v>
      </c>
      <c r="I12" s="66" t="s">
        <v>117</v>
      </c>
      <c r="J12" s="65">
        <v>10</v>
      </c>
      <c r="K12" s="34"/>
      <c r="AA12" s="24">
        <v>10</v>
      </c>
      <c r="AB12" s="25">
        <v>7</v>
      </c>
      <c r="AC12" s="25" t="s">
        <v>3</v>
      </c>
      <c r="AD12" s="36" t="s">
        <v>117</v>
      </c>
      <c r="AE12" s="25">
        <v>10</v>
      </c>
    </row>
    <row r="13" spans="1:31" ht="15">
      <c r="A13" s="30">
        <v>11</v>
      </c>
      <c r="B13" s="30">
        <v>39</v>
      </c>
      <c r="C13" s="30" t="str">
        <f>IF(ISBLANK(B13),"",VLOOKUP(B13,Entries!$A$4:$C$70,2,FALSE))</f>
        <v>A</v>
      </c>
      <c r="D13" s="31" t="str">
        <f>IF(ISBLANK(B13),"",VLOOKUP(B13,Entries!$A$4:$C$70,3,FALSE))</f>
        <v>Witham RC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39</v>
      </c>
      <c r="I13" s="66" t="s">
        <v>47</v>
      </c>
      <c r="J13" s="65">
        <v>11</v>
      </c>
      <c r="K13" s="34"/>
      <c r="AA13" s="24">
        <v>11</v>
      </c>
      <c r="AB13" s="25">
        <v>39</v>
      </c>
      <c r="AC13" s="25" t="s">
        <v>3</v>
      </c>
      <c r="AD13" s="36" t="s">
        <v>47</v>
      </c>
      <c r="AE13" s="25">
        <v>11</v>
      </c>
    </row>
    <row r="14" spans="1:31" ht="15">
      <c r="A14" s="30">
        <v>12</v>
      </c>
      <c r="B14" s="30">
        <v>17</v>
      </c>
      <c r="C14" s="30" t="str">
        <f>IF(ISBLANK(B14),"",VLOOKUP(B14,Entries!$A$4:$C$70,2,FALSE))</f>
        <v>A</v>
      </c>
      <c r="D14" s="31" t="str">
        <f>IF(ISBLANK(B14),"",VLOOKUP(B14,Entries!$A$4:$C$70,3,FALSE))</f>
        <v>BSRC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17</v>
      </c>
      <c r="I14" s="66" t="s">
        <v>90</v>
      </c>
      <c r="J14" s="65">
        <v>12</v>
      </c>
      <c r="K14" s="34"/>
      <c r="AA14" s="24">
        <v>12</v>
      </c>
      <c r="AB14" s="25">
        <v>17</v>
      </c>
      <c r="AC14" s="25" t="s">
        <v>3</v>
      </c>
      <c r="AD14" s="36" t="s">
        <v>90</v>
      </c>
      <c r="AE14" s="25">
        <v>12</v>
      </c>
    </row>
    <row r="15" spans="1:31" ht="15">
      <c r="A15" s="30">
        <v>13</v>
      </c>
      <c r="B15" s="30">
        <v>51</v>
      </c>
      <c r="C15" s="30" t="str">
        <f>IF(ISBLANK(B15),"",VLOOKUP(B15,Entries!$A$4:$C$70,2,FALSE))</f>
        <v>V</v>
      </c>
      <c r="D15" s="31" t="str">
        <f>IF(ISBLANK(B15),"",VLOOKUP(B15,Entries!$A$4:$C$70,3,FALSE))</f>
        <v>Springfield Striders Vets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21</v>
      </c>
      <c r="I15" s="66" t="s">
        <v>138</v>
      </c>
      <c r="J15" s="65">
        <v>14</v>
      </c>
      <c r="K15" s="34"/>
      <c r="AA15" s="24">
        <v>14</v>
      </c>
      <c r="AB15" s="25">
        <v>21</v>
      </c>
      <c r="AC15" s="25" t="s">
        <v>3</v>
      </c>
      <c r="AD15" s="36" t="s">
        <v>138</v>
      </c>
      <c r="AE15" s="25">
        <v>14</v>
      </c>
    </row>
    <row r="16" spans="1:31" ht="15">
      <c r="A16" s="30">
        <v>14</v>
      </c>
      <c r="B16" s="30">
        <v>21</v>
      </c>
      <c r="C16" s="30" t="str">
        <f>IF(ISBLANK(B16),"",VLOOKUP(B16,Entries!$A$4:$C$70,2,FALSE))</f>
        <v>A</v>
      </c>
      <c r="D16" s="31" t="str">
        <f>IF(ISBLANK(B16),"",VLOOKUP(B16,Entries!$A$4:$C$70,3,FALSE))</f>
        <v>Springfield Striders Mixed 2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8</v>
      </c>
      <c r="I16" s="66" t="s">
        <v>118</v>
      </c>
      <c r="J16" s="65">
        <v>15</v>
      </c>
      <c r="K16" s="34"/>
      <c r="AA16" s="24">
        <v>15</v>
      </c>
      <c r="AB16" s="25">
        <v>8</v>
      </c>
      <c r="AC16" s="25" t="s">
        <v>3</v>
      </c>
      <c r="AD16" s="36" t="s">
        <v>118</v>
      </c>
      <c r="AE16" s="25">
        <v>15</v>
      </c>
    </row>
    <row r="17" spans="1:31" ht="15">
      <c r="A17" s="30">
        <v>15</v>
      </c>
      <c r="B17" s="30">
        <v>8</v>
      </c>
      <c r="C17" s="30" t="str">
        <f>IF(ISBLANK(B17),"",VLOOKUP(B17,Entries!$A$4:$C$70,2,FALSE))</f>
        <v>A</v>
      </c>
      <c r="D17" s="31" t="str">
        <f>IF(ISBLANK(B17),"",VLOOKUP(B17,Entries!$A$4:$C$70,3,FALSE))</f>
        <v>Eton Manor AC A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37</v>
      </c>
      <c r="I17" s="66" t="s">
        <v>157</v>
      </c>
      <c r="J17" s="65">
        <v>16</v>
      </c>
      <c r="K17" s="34"/>
      <c r="AA17" s="24">
        <v>16</v>
      </c>
      <c r="AB17" s="25">
        <v>37</v>
      </c>
      <c r="AC17" s="25" t="s">
        <v>3</v>
      </c>
      <c r="AD17" s="36" t="s">
        <v>157</v>
      </c>
      <c r="AE17" s="25">
        <v>16</v>
      </c>
    </row>
    <row r="18" spans="1:31" ht="15">
      <c r="A18" s="30">
        <v>16</v>
      </c>
      <c r="B18" s="30">
        <v>37</v>
      </c>
      <c r="C18" s="30" t="str">
        <f>IF(ISBLANK(B18),"",VLOOKUP(B18,Entries!$A$4:$C$70,2,FALSE))</f>
        <v>A</v>
      </c>
      <c r="D18" s="31" t="str">
        <f>IF(ISBLANK(B18),"",VLOOKUP(B18,Entries!$A$4:$C$70,3,FALSE))</f>
        <v>Mid Essex Casuals Men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31</v>
      </c>
      <c r="I18" s="66" t="s">
        <v>149</v>
      </c>
      <c r="J18" s="65">
        <v>17</v>
      </c>
      <c r="K18" s="34"/>
      <c r="AA18" s="24">
        <v>17</v>
      </c>
      <c r="AB18" s="25">
        <v>31</v>
      </c>
      <c r="AC18" s="25" t="s">
        <v>3</v>
      </c>
      <c r="AD18" s="36" t="s">
        <v>149</v>
      </c>
      <c r="AE18" s="25">
        <v>17</v>
      </c>
    </row>
    <row r="19" spans="1:31" ht="15">
      <c r="A19" s="30">
        <v>17</v>
      </c>
      <c r="B19" s="30">
        <v>31</v>
      </c>
      <c r="C19" s="30" t="str">
        <f>IF(ISBLANK(B19),"",VLOOKUP(B19,Entries!$A$4:$C$70,2,FALSE))</f>
        <v>A</v>
      </c>
      <c r="D19" s="31" t="str">
        <f>IF(ISBLANK(B19),"",VLOOKUP(B19,Entries!$A$4:$C$70,3,FALSE))</f>
        <v>Southend Men AC B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5</v>
      </c>
      <c r="I19" s="66" t="s">
        <v>114</v>
      </c>
      <c r="J19" s="65">
        <v>19</v>
      </c>
      <c r="K19" s="34"/>
      <c r="AA19" s="24">
        <v>19</v>
      </c>
      <c r="AB19" s="25">
        <v>5</v>
      </c>
      <c r="AC19" s="25" t="s">
        <v>3</v>
      </c>
      <c r="AD19" s="36" t="s">
        <v>114</v>
      </c>
      <c r="AE19" s="25">
        <v>19</v>
      </c>
    </row>
    <row r="20" spans="1:31" ht="15">
      <c r="A20" s="30">
        <v>18</v>
      </c>
      <c r="B20" s="30">
        <v>62</v>
      </c>
      <c r="C20" s="30" t="str">
        <f>IF(ISBLANK(B20),"",VLOOKUP(B20,Entries!$A$4:$C$70,2,FALSE))</f>
        <v>L</v>
      </c>
      <c r="D20" s="31" t="str">
        <f>IF(ISBLANK(B20),"",VLOOKUP(B20,Entries!$A$4:$C$70,3,FALSE))</f>
        <v>Springfield Striders Ladies A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28</v>
      </c>
      <c r="I20" s="66" t="s">
        <v>144</v>
      </c>
      <c r="J20" s="65">
        <v>20</v>
      </c>
      <c r="K20" s="34"/>
      <c r="AA20" s="24">
        <v>20</v>
      </c>
      <c r="AB20" s="25">
        <v>28</v>
      </c>
      <c r="AC20" s="25" t="s">
        <v>3</v>
      </c>
      <c r="AD20" s="36" t="s">
        <v>144</v>
      </c>
      <c r="AE20" s="25">
        <v>20</v>
      </c>
    </row>
    <row r="21" spans="1:31" ht="15">
      <c r="A21" s="30">
        <v>19</v>
      </c>
      <c r="B21" s="30">
        <v>5</v>
      </c>
      <c r="C21" s="30" t="str">
        <f>IF(ISBLANK(B21),"",VLOOKUP(B21,Entries!$A$4:$C$70,2,FALSE))</f>
        <v>A</v>
      </c>
      <c r="D21" s="31" t="str">
        <f>IF(ISBLANK(B21),"",VLOOKUP(B21,Entries!$A$4:$C$70,3,FALSE))</f>
        <v>Halstead Road runners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15</v>
      </c>
      <c r="I21" s="66" t="s">
        <v>129</v>
      </c>
      <c r="J21" s="65">
        <v>22</v>
      </c>
      <c r="K21" s="34"/>
      <c r="AA21" s="24">
        <v>22</v>
      </c>
      <c r="AB21" s="25">
        <v>15</v>
      </c>
      <c r="AC21" s="25" t="s">
        <v>3</v>
      </c>
      <c r="AD21" s="36" t="s">
        <v>129</v>
      </c>
      <c r="AE21" s="25">
        <v>22</v>
      </c>
    </row>
    <row r="22" spans="1:31" ht="15">
      <c r="A22" s="30">
        <v>20</v>
      </c>
      <c r="B22" s="30">
        <v>28</v>
      </c>
      <c r="C22" s="30" t="str">
        <f>IF(ISBLANK(B22),"",VLOOKUP(B22,Entries!$A$4:$C$70,2,FALSE))</f>
        <v>A</v>
      </c>
      <c r="D22" s="31" t="str">
        <f>IF(ISBLANK(B22),"",VLOOKUP(B22,Entries!$A$4:$C$70,3,FALSE))</f>
        <v>Thrift Green Trotters Men A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6</v>
      </c>
      <c r="I22" s="66" t="s">
        <v>115</v>
      </c>
      <c r="J22" s="65">
        <v>23</v>
      </c>
      <c r="K22" s="34"/>
      <c r="AA22" s="24">
        <v>23</v>
      </c>
      <c r="AB22" s="25">
        <v>6</v>
      </c>
      <c r="AC22" s="25" t="s">
        <v>3</v>
      </c>
      <c r="AD22" s="36" t="s">
        <v>115</v>
      </c>
      <c r="AE22" s="25">
        <v>23</v>
      </c>
    </row>
    <row r="23" spans="1:31" ht="15">
      <c r="A23" s="30">
        <v>21</v>
      </c>
      <c r="B23" s="30">
        <v>61</v>
      </c>
      <c r="C23" s="30" t="str">
        <f>IF(ISBLANK(B23),"",VLOOKUP(B23,Entries!$A$4:$C$70,2,FALSE))</f>
        <v>L</v>
      </c>
      <c r="D23" s="31" t="str">
        <f>IF(ISBLANK(B23),"",VLOOKUP(B23,Entries!$A$4:$C$70,3,FALSE))</f>
        <v>Leigh on Sea Striders 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24</v>
      </c>
      <c r="I23" s="66" t="s">
        <v>141</v>
      </c>
      <c r="J23" s="65">
        <v>25</v>
      </c>
      <c r="K23" s="34"/>
      <c r="AA23" s="24">
        <v>25</v>
      </c>
      <c r="AB23" s="25">
        <v>24</v>
      </c>
      <c r="AC23" s="25" t="s">
        <v>3</v>
      </c>
      <c r="AD23" s="36" t="s">
        <v>141</v>
      </c>
      <c r="AE23" s="25">
        <v>25</v>
      </c>
    </row>
    <row r="24" spans="1:31" ht="15">
      <c r="A24" s="30">
        <v>22</v>
      </c>
      <c r="B24" s="30">
        <v>15</v>
      </c>
      <c r="C24" s="30" t="str">
        <f>IF(ISBLANK(B24),"",VLOOKUP(B24,Entries!$A$4:$C$70,2,FALSE))</f>
        <v>A</v>
      </c>
      <c r="D24" s="31" t="str">
        <f>IF(ISBLANK(B24),"",VLOOKUP(B24,Entries!$A$4:$C$70,3,FALSE))</f>
        <v>Saffron Striders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59</v>
      </c>
      <c r="I24" s="66" t="s">
        <v>191</v>
      </c>
      <c r="J24" s="65">
        <v>27</v>
      </c>
      <c r="K24" s="34"/>
      <c r="AA24" s="24">
        <v>27</v>
      </c>
      <c r="AB24" s="25">
        <v>59</v>
      </c>
      <c r="AC24" s="25" t="s">
        <v>3</v>
      </c>
      <c r="AD24" s="36" t="s">
        <v>191</v>
      </c>
      <c r="AE24" s="25">
        <v>27</v>
      </c>
    </row>
    <row r="25" spans="1:31" ht="15">
      <c r="A25" s="30">
        <v>23</v>
      </c>
      <c r="B25" s="30">
        <v>6</v>
      </c>
      <c r="C25" s="30" t="str">
        <f>IF(ISBLANK(B25),"",VLOOKUP(B25,Entries!$A$4:$C$70,2,FALSE))</f>
        <v>A</v>
      </c>
      <c r="D25" s="31" t="str">
        <f>IF(ISBLANK(B25),"",VLOOKUP(B25,Entries!$A$4:$C$70,3,FALSE))</f>
        <v>Leigh on Sea Striders Men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3</v>
      </c>
      <c r="I25" s="66" t="s">
        <v>110</v>
      </c>
      <c r="J25" s="65">
        <v>28</v>
      </c>
      <c r="K25" s="34"/>
      <c r="AA25" s="24">
        <v>28</v>
      </c>
      <c r="AB25" s="25">
        <v>3</v>
      </c>
      <c r="AC25" s="25" t="s">
        <v>3</v>
      </c>
      <c r="AD25" s="36" t="s">
        <v>110</v>
      </c>
      <c r="AE25" s="25">
        <v>28</v>
      </c>
    </row>
    <row r="26" spans="1:31" ht="15">
      <c r="A26" s="30">
        <v>24</v>
      </c>
      <c r="B26" s="30">
        <v>52</v>
      </c>
      <c r="C26" s="30" t="str">
        <f>IF(ISBLANK(B26),"",VLOOKUP(B26,Entries!$A$4:$C$70,2,FALSE))</f>
        <v>V</v>
      </c>
      <c r="D26" s="31" t="str">
        <f>IF(ISBLANK(B26),"",VLOOKUP(B26,Entries!$A$4:$C$70,3,FALSE))</f>
        <v>Harwich Runners Vets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34</v>
      </c>
      <c r="I26" s="66" t="s">
        <v>154</v>
      </c>
      <c r="J26" s="65">
        <v>29</v>
      </c>
      <c r="K26" s="34"/>
      <c r="AA26" s="24">
        <v>29</v>
      </c>
      <c r="AB26" s="25">
        <v>34</v>
      </c>
      <c r="AC26" s="25" t="s">
        <v>3</v>
      </c>
      <c r="AD26" s="36" t="s">
        <v>154</v>
      </c>
      <c r="AE26" s="25">
        <v>29</v>
      </c>
    </row>
    <row r="27" spans="1:31" ht="15">
      <c r="A27" s="30">
        <v>25</v>
      </c>
      <c r="B27" s="30">
        <v>24</v>
      </c>
      <c r="C27" s="30" t="str">
        <f>IF(ISBLANK(B27),"",VLOOKUP(B27,Entries!$A$4:$C$70,2,FALSE))</f>
        <v>A</v>
      </c>
      <c r="D27" s="31" t="str">
        <f>IF(ISBLANK(B27),"",VLOOKUP(B27,Entries!$A$4:$C$70,3,FALSE))</f>
        <v>Springfield Striders Mixed 5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22</v>
      </c>
      <c r="I27" s="66" t="s">
        <v>139</v>
      </c>
      <c r="J27" s="65">
        <v>33</v>
      </c>
      <c r="K27" s="34"/>
      <c r="AA27" s="24">
        <v>33</v>
      </c>
      <c r="AB27" s="25">
        <v>22</v>
      </c>
      <c r="AC27" s="25" t="s">
        <v>3</v>
      </c>
      <c r="AD27" s="36" t="s">
        <v>139</v>
      </c>
      <c r="AE27" s="25">
        <v>33</v>
      </c>
    </row>
    <row r="28" spans="1:31" ht="15">
      <c r="A28" s="30">
        <v>26</v>
      </c>
      <c r="B28" s="30">
        <v>58</v>
      </c>
      <c r="C28" s="30" t="str">
        <f>IF(ISBLANK(B28),"",VLOOKUP(B28,Entries!$A$4:$C$70,2,FALSE))</f>
        <v>L</v>
      </c>
      <c r="D28" s="31" t="str">
        <f>IF(ISBLANK(B28),"",VLOOKUP(B28,Entries!$A$4:$C$70,3,FALSE))</f>
        <v>Mid Essex Casuals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41</v>
      </c>
      <c r="I28" s="66" t="s">
        <v>82</v>
      </c>
      <c r="J28" s="65">
        <v>34</v>
      </c>
      <c r="K28" s="34"/>
      <c r="AA28" s="24">
        <v>34</v>
      </c>
      <c r="AB28" s="25">
        <v>41</v>
      </c>
      <c r="AC28" s="25" t="s">
        <v>3</v>
      </c>
      <c r="AD28" s="36" t="s">
        <v>82</v>
      </c>
      <c r="AE28" s="25">
        <v>34</v>
      </c>
    </row>
    <row r="29" spans="1:31" ht="15">
      <c r="A29" s="30">
        <v>27</v>
      </c>
      <c r="B29" s="30">
        <v>59</v>
      </c>
      <c r="C29" s="30" t="str">
        <f>IF(ISBLANK(B29),"",VLOOKUP(B29,Entries!$A$4:$C$70,2,FALSE))</f>
        <v>A</v>
      </c>
      <c r="D29" s="31" t="str">
        <f>IF(ISBLANK(B29),"",VLOOKUP(B29,Entries!$A$4:$C$70,3,FALSE))</f>
        <v>East Essex Tri Mixed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2</v>
      </c>
      <c r="I29" s="66" t="s">
        <v>109</v>
      </c>
      <c r="J29" s="65">
        <v>36</v>
      </c>
      <c r="K29" s="34"/>
      <c r="AA29" s="24">
        <v>36</v>
      </c>
      <c r="AB29" s="25">
        <v>2</v>
      </c>
      <c r="AC29" s="25" t="s">
        <v>3</v>
      </c>
      <c r="AD29" s="36" t="s">
        <v>109</v>
      </c>
      <c r="AE29" s="25">
        <v>36</v>
      </c>
    </row>
    <row r="30" spans="1:31" ht="15">
      <c r="A30" s="30">
        <v>28</v>
      </c>
      <c r="B30" s="30">
        <v>3</v>
      </c>
      <c r="C30" s="30" t="str">
        <f>IF(ISBLANK(B30),"",VLOOKUP(B30,Entries!$A$4:$C$70,2,FALSE))</f>
        <v>A</v>
      </c>
      <c r="D30" s="31" t="str">
        <f>IF(ISBLANK(B30),"",VLOOKUP(B30,Entries!$A$4:$C$70,3,FALSE))</f>
        <v>Pitsea RC men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36</v>
      </c>
      <c r="I30" s="66" t="s">
        <v>156</v>
      </c>
      <c r="J30" s="65">
        <v>37</v>
      </c>
      <c r="K30" s="34"/>
      <c r="AA30" s="24">
        <v>37</v>
      </c>
      <c r="AB30" s="25">
        <v>36</v>
      </c>
      <c r="AC30" s="25" t="s">
        <v>3</v>
      </c>
      <c r="AD30" s="36" t="s">
        <v>156</v>
      </c>
      <c r="AE30" s="25">
        <v>37</v>
      </c>
    </row>
    <row r="31" spans="1:31" ht="15">
      <c r="A31" s="30">
        <v>29</v>
      </c>
      <c r="B31" s="30">
        <v>34</v>
      </c>
      <c r="C31" s="30" t="str">
        <f>IF(ISBLANK(B31),"",VLOOKUP(B31,Entries!$A$4:$C$70,2,FALSE))</f>
        <v>A</v>
      </c>
      <c r="D31" s="31" t="str">
        <f>IF(ISBLANK(B31),"",VLOOKUP(B31,Entries!$A$4:$C$70,3,FALSE))</f>
        <v>GFDR Men B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35</v>
      </c>
      <c r="I31" s="66" t="s">
        <v>155</v>
      </c>
      <c r="J31" s="65">
        <v>39</v>
      </c>
      <c r="K31" s="34"/>
      <c r="AA31" s="24">
        <v>39</v>
      </c>
      <c r="AB31" s="25">
        <v>35</v>
      </c>
      <c r="AC31" s="25" t="s">
        <v>3</v>
      </c>
      <c r="AD31" s="36" t="s">
        <v>155</v>
      </c>
      <c r="AE31" s="25">
        <v>39</v>
      </c>
    </row>
    <row r="32" spans="1:31" ht="15">
      <c r="A32" s="30">
        <v>30</v>
      </c>
      <c r="B32" s="30">
        <v>66</v>
      </c>
      <c r="C32" s="30" t="str">
        <f>IF(ISBLANK(B32),"",VLOOKUP(B32,Entries!$A$4:$C$70,2,FALSE))</f>
        <v>L</v>
      </c>
      <c r="D32" s="31" t="str">
        <f>IF(ISBLANK(B32),"",VLOOKUP(B32,Entries!$A$4:$C$70,3,FALSE))</f>
        <v>Southend Ladies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11</v>
      </c>
      <c r="I32" s="66" t="s">
        <v>125</v>
      </c>
      <c r="J32" s="65">
        <v>41</v>
      </c>
      <c r="K32" s="34"/>
      <c r="AA32" s="24">
        <v>41</v>
      </c>
      <c r="AB32" s="25">
        <v>11</v>
      </c>
      <c r="AC32" s="25" t="s">
        <v>3</v>
      </c>
      <c r="AD32" s="36" t="s">
        <v>125</v>
      </c>
      <c r="AE32" s="25">
        <v>41</v>
      </c>
    </row>
    <row r="33" spans="1:31" ht="15">
      <c r="A33" s="30">
        <v>31</v>
      </c>
      <c r="B33" s="30">
        <v>67</v>
      </c>
      <c r="C33" s="30" t="str">
        <f>IF(ISBLANK(B33),"",VLOOKUP(B33,Entries!$A$4:$C$70,2,FALSE))</f>
        <v>L</v>
      </c>
      <c r="D33" s="31" t="str">
        <f>IF(ISBLANK(B33),"",VLOOKUP(B33,Entries!$A$4:$C$70,3,FALSE))</f>
        <v>GFDR Ladies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27</v>
      </c>
      <c r="I33" s="66" t="s">
        <v>57</v>
      </c>
      <c r="J33" s="65">
        <v>43</v>
      </c>
      <c r="K33" s="34"/>
      <c r="AA33" s="24">
        <v>43</v>
      </c>
      <c r="AB33" s="25">
        <v>27</v>
      </c>
      <c r="AC33" s="25" t="s">
        <v>3</v>
      </c>
      <c r="AD33" s="36" t="s">
        <v>57</v>
      </c>
      <c r="AE33" s="25">
        <v>43</v>
      </c>
    </row>
    <row r="34" spans="1:31" ht="15">
      <c r="A34" s="30">
        <v>32</v>
      </c>
      <c r="B34" s="30">
        <v>54</v>
      </c>
      <c r="C34" s="30" t="str">
        <f>IF(ISBLANK(B34),"",VLOOKUP(B34,Entries!$A$4:$C$70,2,FALSE))</f>
        <v>V</v>
      </c>
      <c r="D34" s="31" t="str">
        <f>IF(ISBLANK(B34),"",VLOOKUP(B34,Entries!$A$4:$C$70,3,FALSE))</f>
        <v>Mid Essex Casuals Vets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38</v>
      </c>
      <c r="I34" s="66" t="s">
        <v>160</v>
      </c>
      <c r="J34" s="65">
        <v>44</v>
      </c>
      <c r="K34" s="34"/>
      <c r="AA34" s="24">
        <v>44</v>
      </c>
      <c r="AB34" s="25">
        <v>38</v>
      </c>
      <c r="AC34" s="25" t="s">
        <v>3</v>
      </c>
      <c r="AD34" s="36" t="s">
        <v>160</v>
      </c>
      <c r="AE34" s="25">
        <v>44</v>
      </c>
    </row>
    <row r="35" spans="1:31" ht="15">
      <c r="A35" s="30">
        <v>33</v>
      </c>
      <c r="B35" s="30">
        <v>22</v>
      </c>
      <c r="C35" s="30" t="str">
        <f>IF(ISBLANK(B35),"",VLOOKUP(B35,Entries!$A$4:$C$70,2,FALSE))</f>
        <v>A</v>
      </c>
      <c r="D35" s="31" t="str">
        <f>IF(ISBLANK(B35),"",VLOOKUP(B35,Entries!$A$4:$C$70,3,FALSE))</f>
        <v>Springfield Striders Mixed 3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10</v>
      </c>
      <c r="I35" s="66" t="s">
        <v>124</v>
      </c>
      <c r="J35" s="65">
        <v>45</v>
      </c>
      <c r="K35" s="34"/>
      <c r="AA35" s="24">
        <v>45</v>
      </c>
      <c r="AB35" s="25">
        <v>10</v>
      </c>
      <c r="AC35" s="25" t="s">
        <v>3</v>
      </c>
      <c r="AD35" s="36" t="s">
        <v>124</v>
      </c>
      <c r="AE35" s="25">
        <v>45</v>
      </c>
    </row>
    <row r="36" spans="1:31" ht="15">
      <c r="A36" s="30">
        <v>34</v>
      </c>
      <c r="B36" s="30">
        <v>41</v>
      </c>
      <c r="C36" s="30" t="str">
        <f>IF(ISBLANK(B36),"",VLOOKUP(B36,Entries!$A$4:$C$70,2,FALSE))</f>
        <v>A</v>
      </c>
      <c r="D36" s="31" t="str">
        <f>IF(ISBLANK(B36),"",VLOOKUP(B36,Entries!$A$4:$C$70,3,FALSE))</f>
        <v>Benfleet Men B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29</v>
      </c>
      <c r="I36" s="66" t="s">
        <v>146</v>
      </c>
      <c r="J36" s="65">
        <v>47</v>
      </c>
      <c r="K36" s="34"/>
      <c r="AA36" s="24">
        <v>47</v>
      </c>
      <c r="AB36" s="25">
        <v>29</v>
      </c>
      <c r="AC36" s="25" t="s">
        <v>3</v>
      </c>
      <c r="AD36" s="36" t="s">
        <v>146</v>
      </c>
      <c r="AE36" s="25">
        <v>47</v>
      </c>
    </row>
    <row r="37" spans="1:31" ht="15">
      <c r="A37" s="30">
        <v>35</v>
      </c>
      <c r="B37" s="30">
        <v>50</v>
      </c>
      <c r="C37" s="30" t="str">
        <f>IF(ISBLANK(B37),"",VLOOKUP(B37,Entries!$A$4:$C$70,2,FALSE))</f>
        <v>V</v>
      </c>
      <c r="D37" s="31" t="str">
        <f>IF(ISBLANK(B37),"",VLOOKUP(B37,Entries!$A$4:$C$70,3,FALSE))</f>
        <v>IAC Vets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23</v>
      </c>
      <c r="I37" s="66" t="s">
        <v>140</v>
      </c>
      <c r="J37" s="65">
        <v>48</v>
      </c>
      <c r="K37" s="34"/>
      <c r="AA37" s="24">
        <v>48</v>
      </c>
      <c r="AB37" s="25">
        <v>23</v>
      </c>
      <c r="AC37" s="25" t="s">
        <v>3</v>
      </c>
      <c r="AD37" s="36" t="s">
        <v>140</v>
      </c>
      <c r="AE37" s="25">
        <v>48</v>
      </c>
    </row>
    <row r="38" spans="1:31" ht="15">
      <c r="A38" s="30">
        <v>36</v>
      </c>
      <c r="B38" s="30">
        <v>2</v>
      </c>
      <c r="C38" s="30" t="str">
        <f>IF(ISBLANK(B38),"",VLOOKUP(B38,Entries!$A$4:$C$70,2,FALSE))</f>
        <v>A</v>
      </c>
      <c r="D38" s="31" t="str">
        <f>IF(ISBLANK(B38),"",VLOOKUP(B38,Entries!$A$4:$C$70,3,FALSE))</f>
        <v>IAC B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4</v>
      </c>
      <c r="I38" s="66" t="s">
        <v>113</v>
      </c>
      <c r="J38" s="65">
        <v>50</v>
      </c>
      <c r="K38" s="34"/>
      <c r="AA38" s="24">
        <v>50</v>
      </c>
      <c r="AB38" s="25">
        <v>4</v>
      </c>
      <c r="AC38" s="25" t="s">
        <v>3</v>
      </c>
      <c r="AD38" s="36" t="s">
        <v>113</v>
      </c>
      <c r="AE38" s="25">
        <v>50</v>
      </c>
    </row>
    <row r="39" spans="1:31" ht="15">
      <c r="A39" s="30">
        <v>37</v>
      </c>
      <c r="B39" s="30">
        <v>36</v>
      </c>
      <c r="C39" s="30" t="str">
        <f>IF(ISBLANK(B39),"",VLOOKUP(B39,Entries!$A$4:$C$70,2,FALSE))</f>
        <v>A</v>
      </c>
      <c r="D39" s="31" t="str">
        <f>IF(ISBLANK(B39),"",VLOOKUP(B39,Entries!$A$4:$C$70,3,FALSE))</f>
        <v>Halstead Road Runners Mixed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9</v>
      </c>
      <c r="I39" s="66" t="s">
        <v>121</v>
      </c>
      <c r="J39" s="65">
        <v>51</v>
      </c>
      <c r="K39" s="34"/>
      <c r="AA39" s="24">
        <v>51</v>
      </c>
      <c r="AB39" s="25">
        <v>9</v>
      </c>
      <c r="AC39" s="25" t="s">
        <v>3</v>
      </c>
      <c r="AD39" s="36" t="s">
        <v>121</v>
      </c>
      <c r="AE39" s="25">
        <v>51</v>
      </c>
    </row>
    <row r="40" spans="1:31" ht="15">
      <c r="A40" s="30">
        <v>38</v>
      </c>
      <c r="B40" s="30">
        <v>68</v>
      </c>
      <c r="C40" s="30" t="str">
        <f>IF(ISBLANK(B40),"",VLOOKUP(B40,Entries!$A$4:$C$70,2,FALSE))</f>
        <v>L</v>
      </c>
      <c r="D40" s="31" t="str">
        <f>IF(ISBLANK(B40),"",VLOOKUP(B40,Entries!$A$4:$C$70,3,FALSE))</f>
        <v>Benfleet Ladies A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65</v>
      </c>
      <c r="I40" s="66" t="s">
        <v>177</v>
      </c>
      <c r="J40" s="65">
        <v>53</v>
      </c>
      <c r="K40" s="34"/>
      <c r="AA40" s="24">
        <v>53</v>
      </c>
      <c r="AB40" s="25">
        <v>65</v>
      </c>
      <c r="AC40" s="25" t="s">
        <v>3</v>
      </c>
      <c r="AD40" s="36" t="s">
        <v>177</v>
      </c>
      <c r="AE40" s="25">
        <v>53</v>
      </c>
    </row>
    <row r="41" spans="1:31" ht="15">
      <c r="A41" s="30">
        <v>39</v>
      </c>
      <c r="B41" s="30">
        <v>35</v>
      </c>
      <c r="C41" s="30" t="str">
        <f>IF(ISBLANK(B41),"",VLOOKUP(B41,Entries!$A$4:$C$70,2,FALSE))</f>
        <v>A</v>
      </c>
      <c r="D41" s="31" t="str">
        <f>IF(ISBLANK(B41),"",VLOOKUP(B41,Entries!$A$4:$C$70,3,FALSE))</f>
        <v>GFDR Mixed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42</v>
      </c>
      <c r="I41" s="66" t="s">
        <v>188</v>
      </c>
      <c r="J41" s="65">
        <v>55</v>
      </c>
      <c r="K41" s="34"/>
      <c r="AA41" s="24">
        <v>55</v>
      </c>
      <c r="AB41" s="25">
        <v>42</v>
      </c>
      <c r="AC41" s="25" t="s">
        <v>3</v>
      </c>
      <c r="AD41" s="36" t="s">
        <v>188</v>
      </c>
      <c r="AE41" s="25">
        <v>55</v>
      </c>
    </row>
    <row r="42" spans="1:31" ht="15">
      <c r="A42" s="30">
        <v>40</v>
      </c>
      <c r="B42" s="30">
        <v>53</v>
      </c>
      <c r="C42" s="30" t="str">
        <f>IF(ISBLANK(B42),"",VLOOKUP(B42,Entries!$A$4:$C$70,2,FALSE))</f>
        <v>V</v>
      </c>
      <c r="D42" s="31" t="str">
        <f>IF(ISBLANK(B42),"",VLOOKUP(B42,Entries!$A$4:$C$70,3,FALSE))</f>
        <v>Benfleet Vets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13</v>
      </c>
      <c r="I42" s="66" t="s">
        <v>128</v>
      </c>
      <c r="J42" s="65">
        <v>57</v>
      </c>
      <c r="K42" s="34"/>
      <c r="AA42" s="24">
        <v>57</v>
      </c>
      <c r="AB42" s="25">
        <v>13</v>
      </c>
      <c r="AC42" s="25" t="s">
        <v>3</v>
      </c>
      <c r="AD42" s="36" t="s">
        <v>128</v>
      </c>
      <c r="AE42" s="25">
        <v>57</v>
      </c>
    </row>
    <row r="43" spans="1:31" ht="15">
      <c r="A43" s="30">
        <v>41</v>
      </c>
      <c r="B43" s="30">
        <v>11</v>
      </c>
      <c r="C43" s="30" t="str">
        <f>IF(ISBLANK(B43),"",VLOOKUP(B43,Entries!$A$4:$C$70,2,FALSE))</f>
        <v>A</v>
      </c>
      <c r="D43" s="31" t="str">
        <f>IF(ISBLANK(B43),"",VLOOKUP(B43,Entries!$A$4:$C$70,3,FALSE))</f>
        <v>Leigh on Sea Striders Mixed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12</v>
      </c>
      <c r="I43" s="66" t="s">
        <v>126</v>
      </c>
      <c r="J43" s="65">
        <v>58</v>
      </c>
      <c r="K43" s="34"/>
      <c r="AA43" s="24">
        <v>58</v>
      </c>
      <c r="AB43" s="25">
        <v>12</v>
      </c>
      <c r="AC43" s="25" t="s">
        <v>3</v>
      </c>
      <c r="AD43" s="36" t="s">
        <v>126</v>
      </c>
      <c r="AE43" s="25">
        <v>58</v>
      </c>
    </row>
    <row r="44" spans="1:31" ht="15">
      <c r="A44" s="30">
        <v>42</v>
      </c>
      <c r="B44" s="30">
        <v>63</v>
      </c>
      <c r="C44" s="30" t="str">
        <f>IF(ISBLANK(B44),"",VLOOKUP(B44,Entries!$A$4:$C$70,2,FALSE))</f>
        <v>L</v>
      </c>
      <c r="D44" s="31" t="str">
        <f>IF(ISBLANK(B44),"",VLOOKUP(B44,Entries!$A$4:$C$70,3,FALSE))</f>
        <v>Springfield Striders Ladies B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32</v>
      </c>
      <c r="I44" s="66" t="s">
        <v>150</v>
      </c>
      <c r="J44" s="65">
        <v>59</v>
      </c>
      <c r="K44" s="34"/>
      <c r="AA44" s="24">
        <v>59</v>
      </c>
      <c r="AB44" s="25">
        <v>32</v>
      </c>
      <c r="AC44" s="25" t="s">
        <v>3</v>
      </c>
      <c r="AD44" s="36" t="s">
        <v>150</v>
      </c>
      <c r="AE44" s="25">
        <v>59</v>
      </c>
    </row>
    <row r="45" spans="1:31" ht="15">
      <c r="A45" s="30">
        <v>43</v>
      </c>
      <c r="B45" s="30">
        <v>27</v>
      </c>
      <c r="C45" s="30" t="str">
        <f>IF(ISBLANK(B45),"",VLOOKUP(B45,Entries!$A$4:$C$70,2,FALSE))</f>
        <v>A</v>
      </c>
      <c r="D45" s="31" t="str">
        <f>IF(ISBLANK(B45),"",VLOOKUP(B45,Entries!$A$4:$C$70,3,FALSE))</f>
        <v>Harwich Runners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14</v>
      </c>
      <c r="I45" s="66" t="s">
        <v>160</v>
      </c>
      <c r="J45" s="65">
        <v>100</v>
      </c>
      <c r="K45" s="34"/>
      <c r="AA45" s="24">
        <v>100</v>
      </c>
      <c r="AB45" s="25">
        <v>14</v>
      </c>
      <c r="AC45" s="25" t="s">
        <v>3</v>
      </c>
      <c r="AD45" s="36" t="s">
        <v>160</v>
      </c>
      <c r="AE45" s="25">
        <v>100</v>
      </c>
    </row>
    <row r="46" spans="1:31" ht="15">
      <c r="A46" s="30">
        <v>44</v>
      </c>
      <c r="B46" s="30">
        <v>38</v>
      </c>
      <c r="C46" s="30" t="str">
        <f>IF(ISBLANK(B46),"",VLOOKUP(B46,Entries!$A$4:$C$70,2,FALSE))</f>
        <v>A</v>
      </c>
      <c r="D46" s="31" t="str">
        <f>IF(ISBLANK(B46),"",VLOOKUP(B46,Entries!$A$4:$C$70,3,FALSE))</f>
        <v>Mid Essex Casuals Mixed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25</v>
      </c>
      <c r="I46" s="66" t="s">
        <v>142</v>
      </c>
      <c r="J46" s="65">
        <v>100</v>
      </c>
      <c r="K46" s="34"/>
      <c r="AA46" s="24">
        <v>100</v>
      </c>
      <c r="AB46" s="25">
        <v>25</v>
      </c>
      <c r="AC46" s="25" t="s">
        <v>3</v>
      </c>
      <c r="AD46" s="36" t="s">
        <v>142</v>
      </c>
      <c r="AE46" s="25">
        <v>100</v>
      </c>
    </row>
    <row r="47" spans="1:31" ht="15">
      <c r="A47" s="30">
        <v>45</v>
      </c>
      <c r="B47" s="30">
        <v>10</v>
      </c>
      <c r="C47" s="30" t="str">
        <f>IF(ISBLANK(B47),"",VLOOKUP(B47,Entries!$A$4:$C$70,2,FALSE))</f>
        <v>A</v>
      </c>
      <c r="D47" s="31" t="str">
        <f>IF(ISBLANK(B47),"",VLOOKUP(B47,Entries!$A$4:$C$70,3,FALSE))</f>
        <v>Nomads B</v>
      </c>
      <c r="E47" s="30">
        <f t="shared" si="0"/>
        <v>45</v>
      </c>
      <c r="F47" s="25">
        <f>IF(COUNTIF($B$3:B47,B47)&gt;1,"*","")</f>
      </c>
      <c r="G47" s="67"/>
      <c r="H47" s="62"/>
      <c r="I47" s="63"/>
      <c r="J47" s="64"/>
      <c r="K47" s="34"/>
      <c r="AA47" s="24">
        <v>18</v>
      </c>
      <c r="AB47" s="25">
        <v>62</v>
      </c>
      <c r="AC47" s="25" t="s">
        <v>0</v>
      </c>
      <c r="AD47" s="36" t="s">
        <v>97</v>
      </c>
      <c r="AE47" s="25">
        <v>18</v>
      </c>
    </row>
    <row r="48" spans="1:31" ht="15">
      <c r="A48" s="30">
        <v>46</v>
      </c>
      <c r="B48" s="30">
        <v>69</v>
      </c>
      <c r="C48" s="30" t="str">
        <f>IF(ISBLANK(B48),"",VLOOKUP(B48,Entries!$A$4:$C$70,2,FALSE))</f>
        <v>L</v>
      </c>
      <c r="D48" s="31" t="str">
        <f>IF(ISBLANK(B48),"",VLOOKUP(B48,Entries!$A$4:$C$70,3,FALSE))</f>
        <v>Benfleet Ladies B</v>
      </c>
      <c r="E48" s="30">
        <f t="shared" si="0"/>
        <v>46</v>
      </c>
      <c r="F48" s="25">
        <f>IF(COUNTIF($B$3:B48,B48)&gt;1,"*","")</f>
      </c>
      <c r="G48" s="61" t="s">
        <v>197</v>
      </c>
      <c r="H48" s="43"/>
      <c r="I48" s="42"/>
      <c r="J48" s="43" t="s">
        <v>62</v>
      </c>
      <c r="K48" s="34"/>
      <c r="AA48" s="24">
        <v>21</v>
      </c>
      <c r="AB48" s="25">
        <v>61</v>
      </c>
      <c r="AC48" s="25" t="s">
        <v>0</v>
      </c>
      <c r="AD48" s="36" t="s">
        <v>172</v>
      </c>
      <c r="AE48" s="25">
        <v>21</v>
      </c>
    </row>
    <row r="49" spans="1:31" ht="15">
      <c r="A49" s="30">
        <v>47</v>
      </c>
      <c r="B49" s="30">
        <v>29</v>
      </c>
      <c r="C49" s="30" t="str">
        <f>IF(ISBLANK(B49),"",VLOOKUP(B49,Entries!$A$4:$C$70,2,FALSE))</f>
        <v>A</v>
      </c>
      <c r="D49" s="31" t="str">
        <f>IF(ISBLANK(B49),"",VLOOKUP(B49,Entries!$A$4:$C$70,3,FALSE))</f>
        <v>Thrift Green Trotters Men B</v>
      </c>
      <c r="E49" s="30">
        <f t="shared" si="0"/>
        <v>47</v>
      </c>
      <c r="F49" s="25">
        <f>IF(COUNTIF($B$3:B49,B49)&gt;1,"*","")</f>
      </c>
      <c r="G49" s="65">
        <v>1</v>
      </c>
      <c r="H49" s="65">
        <v>62</v>
      </c>
      <c r="I49" s="66" t="s">
        <v>97</v>
      </c>
      <c r="J49" s="65">
        <v>18</v>
      </c>
      <c r="K49" s="34"/>
      <c r="AA49" s="24">
        <v>26</v>
      </c>
      <c r="AB49" s="25">
        <v>58</v>
      </c>
      <c r="AC49" s="25" t="s">
        <v>0</v>
      </c>
      <c r="AD49" s="36" t="s">
        <v>170</v>
      </c>
      <c r="AE49" s="25">
        <v>26</v>
      </c>
    </row>
    <row r="50" spans="1:31" ht="15">
      <c r="A50" s="30">
        <v>48</v>
      </c>
      <c r="B50" s="30">
        <v>23</v>
      </c>
      <c r="C50" s="30" t="str">
        <f>IF(ISBLANK(B50),"",VLOOKUP(B50,Entries!$A$4:$C$70,2,FALSE))</f>
        <v>A</v>
      </c>
      <c r="D50" s="31" t="str">
        <f>IF(ISBLANK(B50),"",VLOOKUP(B50,Entries!$A$4:$C$70,3,FALSE))</f>
        <v>Springfield Striders Mixed 4</v>
      </c>
      <c r="E50" s="30">
        <f t="shared" si="0"/>
        <v>48</v>
      </c>
      <c r="F50" s="25">
        <f>IF(COUNTIF($B$3:B50,B50)&gt;1,"*","")</f>
      </c>
      <c r="G50" s="65">
        <v>2</v>
      </c>
      <c r="H50" s="65">
        <v>61</v>
      </c>
      <c r="I50" s="66" t="s">
        <v>172</v>
      </c>
      <c r="J50" s="65">
        <v>21</v>
      </c>
      <c r="K50" s="34"/>
      <c r="AA50" s="24">
        <v>30</v>
      </c>
      <c r="AB50" s="25">
        <v>66</v>
      </c>
      <c r="AC50" s="25" t="s">
        <v>0</v>
      </c>
      <c r="AD50" s="36" t="s">
        <v>103</v>
      </c>
      <c r="AE50" s="25">
        <v>30</v>
      </c>
    </row>
    <row r="51" spans="1:31" ht="15">
      <c r="A51" s="30">
        <v>49</v>
      </c>
      <c r="B51" s="30">
        <v>57</v>
      </c>
      <c r="C51" s="30" t="str">
        <f>IF(ISBLANK(B51),"",VLOOKUP(B51,Entries!$A$4:$C$70,2,FALSE))</f>
        <v>L</v>
      </c>
      <c r="D51" s="31" t="str">
        <f>IF(ISBLANK(B51),"",VLOOKUP(B51,Entries!$A$4:$C$70,3,FALSE))</f>
        <v>Pitsea RC </v>
      </c>
      <c r="E51" s="30">
        <f t="shared" si="0"/>
        <v>49</v>
      </c>
      <c r="F51" s="25">
        <f>IF(COUNTIF($B$3:B51,B51)&gt;1,"*","")</f>
      </c>
      <c r="G51" s="65">
        <v>3</v>
      </c>
      <c r="H51" s="65">
        <v>58</v>
      </c>
      <c r="I51" s="66" t="s">
        <v>170</v>
      </c>
      <c r="J51" s="65">
        <v>26</v>
      </c>
      <c r="K51" s="34"/>
      <c r="AA51" s="24">
        <v>31</v>
      </c>
      <c r="AB51" s="25">
        <v>67</v>
      </c>
      <c r="AC51" s="25" t="s">
        <v>0</v>
      </c>
      <c r="AD51" s="36" t="s">
        <v>179</v>
      </c>
      <c r="AE51" s="25">
        <v>31</v>
      </c>
    </row>
    <row r="52" spans="1:31" ht="15">
      <c r="A52" s="30">
        <v>50</v>
      </c>
      <c r="B52" s="30">
        <v>4</v>
      </c>
      <c r="C52" s="30" t="str">
        <f>IF(ISBLANK(B52),"",VLOOKUP(B52,Entries!$A$4:$C$70,2,FALSE))</f>
        <v>A</v>
      </c>
      <c r="D52" s="31" t="str">
        <f>IF(ISBLANK(B52),"",VLOOKUP(B52,Entries!$A$4:$C$70,3,FALSE))</f>
        <v>Pitsea RC mixed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66</v>
      </c>
      <c r="I52" s="66" t="s">
        <v>103</v>
      </c>
      <c r="J52" s="65">
        <v>30</v>
      </c>
      <c r="K52" s="34"/>
      <c r="AA52" s="24">
        <v>38</v>
      </c>
      <c r="AB52" s="25">
        <v>68</v>
      </c>
      <c r="AC52" s="25" t="s">
        <v>0</v>
      </c>
      <c r="AD52" s="36" t="s">
        <v>100</v>
      </c>
      <c r="AE52" s="25">
        <v>38</v>
      </c>
    </row>
    <row r="53" spans="1:31" ht="15">
      <c r="A53" s="30">
        <v>51</v>
      </c>
      <c r="B53" s="30">
        <v>9</v>
      </c>
      <c r="C53" s="30" t="str">
        <f>IF(ISBLANK(B53),"",VLOOKUP(B53,Entries!$A$4:$C$70,2,FALSE))</f>
        <v>A</v>
      </c>
      <c r="D53" s="31" t="str">
        <f>IF(ISBLANK(B53),"",VLOOKUP(B53,Entries!$A$4:$C$70,3,FALSE))</f>
        <v>Nomads A</v>
      </c>
      <c r="E53" s="30">
        <f t="shared" si="0"/>
        <v>51</v>
      </c>
      <c r="F53" s="25">
        <f>IF(COUNTIF($B$3:B53,B53)&gt;1,"*","")</f>
      </c>
      <c r="G53" s="65">
        <v>5</v>
      </c>
      <c r="H53" s="65">
        <v>67</v>
      </c>
      <c r="I53" s="66" t="s">
        <v>179</v>
      </c>
      <c r="J53" s="65">
        <v>31</v>
      </c>
      <c r="K53" s="34"/>
      <c r="AA53" s="24">
        <v>42</v>
      </c>
      <c r="AB53" s="25">
        <v>63</v>
      </c>
      <c r="AC53" s="25" t="s">
        <v>0</v>
      </c>
      <c r="AD53" s="36" t="s">
        <v>98</v>
      </c>
      <c r="AE53" s="25">
        <v>42</v>
      </c>
    </row>
    <row r="54" spans="1:31" ht="15">
      <c r="A54" s="30">
        <v>52</v>
      </c>
      <c r="B54" s="30">
        <v>64</v>
      </c>
      <c r="C54" s="30" t="str">
        <f>IF(ISBLANK(B54),"",VLOOKUP(B54,Entries!$A$4:$C$70,2,FALSE))</f>
        <v>L</v>
      </c>
      <c r="D54" s="31" t="str">
        <f>IF(ISBLANK(B54),"",VLOOKUP(B54,Entries!$A$4:$C$70,3,FALSE))</f>
        <v>Thrift Green Trotters Ladies A</v>
      </c>
      <c r="E54" s="30">
        <f t="shared" si="0"/>
        <v>52</v>
      </c>
      <c r="F54" s="25">
        <f>IF(COUNTIF($B$3:B54,B54)&gt;1,"*","")</f>
      </c>
      <c r="G54" s="65">
        <v>6</v>
      </c>
      <c r="H54" s="65">
        <v>68</v>
      </c>
      <c r="I54" s="66" t="s">
        <v>100</v>
      </c>
      <c r="J54" s="65">
        <v>38</v>
      </c>
      <c r="K54" s="34"/>
      <c r="AA54" s="24">
        <v>46</v>
      </c>
      <c r="AB54" s="25">
        <v>69</v>
      </c>
      <c r="AC54" s="25" t="s">
        <v>0</v>
      </c>
      <c r="AD54" s="36" t="s">
        <v>101</v>
      </c>
      <c r="AE54" s="25">
        <v>46</v>
      </c>
    </row>
    <row r="55" spans="1:31" ht="15">
      <c r="A55" s="30">
        <v>53</v>
      </c>
      <c r="B55" s="30">
        <v>65</v>
      </c>
      <c r="C55" s="30" t="str">
        <f>IF(ISBLANK(B55),"",VLOOKUP(B55,Entries!$A$4:$C$70,2,FALSE))</f>
        <v>A</v>
      </c>
      <c r="D55" s="31" t="str">
        <f>IF(ISBLANK(B55),"",VLOOKUP(B55,Entries!$A$4:$C$70,3,FALSE))</f>
        <v>Thrift Green Trotters Mixed</v>
      </c>
      <c r="E55" s="30">
        <f t="shared" si="0"/>
        <v>53</v>
      </c>
      <c r="F55" s="25">
        <f>IF(COUNTIF($B$3:B55,B55)&gt;1,"*","")</f>
      </c>
      <c r="G55" s="65">
        <v>7</v>
      </c>
      <c r="H55" s="65">
        <v>63</v>
      </c>
      <c r="I55" s="66" t="s">
        <v>98</v>
      </c>
      <c r="J55" s="65">
        <v>42</v>
      </c>
      <c r="K55" s="34"/>
      <c r="AA55" s="24">
        <v>49</v>
      </c>
      <c r="AB55" s="25">
        <v>57</v>
      </c>
      <c r="AC55" s="25" t="s">
        <v>0</v>
      </c>
      <c r="AD55" s="36" t="s">
        <v>169</v>
      </c>
      <c r="AE55" s="25">
        <v>49</v>
      </c>
    </row>
    <row r="56" spans="1:31" ht="15">
      <c r="A56" s="30">
        <v>54</v>
      </c>
      <c r="B56" s="30">
        <v>70</v>
      </c>
      <c r="C56" s="30" t="str">
        <f>IF(ISBLANK(B56),"",VLOOKUP(B56,Entries!$A$4:$C$70,2,FALSE))</f>
        <v>L</v>
      </c>
      <c r="D56" s="31" t="str">
        <f>IF(ISBLANK(B56),"",VLOOKUP(B56,Entries!$A$4:$C$70,3,FALSE))</f>
        <v>Billericay Ladies</v>
      </c>
      <c r="E56" s="30">
        <f t="shared" si="0"/>
        <v>54</v>
      </c>
      <c r="F56" s="25">
        <f>IF(COUNTIF($B$3:B56,B56)&gt;1,"*","")</f>
      </c>
      <c r="G56" s="65">
        <v>8</v>
      </c>
      <c r="H56" s="65">
        <v>69</v>
      </c>
      <c r="I56" s="66" t="s">
        <v>101</v>
      </c>
      <c r="J56" s="65">
        <v>46</v>
      </c>
      <c r="K56" s="34"/>
      <c r="AA56" s="24">
        <v>52</v>
      </c>
      <c r="AB56" s="25">
        <v>64</v>
      </c>
      <c r="AC56" s="25" t="s">
        <v>0</v>
      </c>
      <c r="AD56" s="36" t="s">
        <v>174</v>
      </c>
      <c r="AE56" s="25">
        <v>52</v>
      </c>
    </row>
    <row r="57" spans="1:31" ht="15">
      <c r="A57" s="30">
        <v>55</v>
      </c>
      <c r="B57" s="30">
        <v>42</v>
      </c>
      <c r="C57" s="30" t="str">
        <f>IF(ISBLANK(B57),"",VLOOKUP(B57,Entries!$A$4:$C$70,2,FALSE))</f>
        <v>A</v>
      </c>
      <c r="D57" s="31" t="str">
        <f>IF(ISBLANK(B57),"",VLOOKUP(B57,Entries!$A$4:$C$70,3,FALSE))</f>
        <v>Billericay Men</v>
      </c>
      <c r="E57" s="30">
        <f t="shared" si="0"/>
        <v>55</v>
      </c>
      <c r="F57" s="25">
        <f>IF(COUNTIF($B$3:B57,B57)&gt;1,"*","")</f>
      </c>
      <c r="G57" s="65">
        <v>9</v>
      </c>
      <c r="H57" s="65">
        <v>57</v>
      </c>
      <c r="I57" s="66" t="s">
        <v>169</v>
      </c>
      <c r="J57" s="65">
        <v>49</v>
      </c>
      <c r="K57" s="34"/>
      <c r="AA57" s="24">
        <v>54</v>
      </c>
      <c r="AB57" s="25">
        <v>70</v>
      </c>
      <c r="AC57" s="25" t="s">
        <v>0</v>
      </c>
      <c r="AD57" s="36" t="s">
        <v>192</v>
      </c>
      <c r="AE57" s="25">
        <v>54</v>
      </c>
    </row>
    <row r="58" spans="1:31" ht="15">
      <c r="A58" s="30">
        <v>56</v>
      </c>
      <c r="B58" s="30">
        <v>60</v>
      </c>
      <c r="C58" s="30" t="str">
        <f>IF(ISBLANK(B58),"",VLOOKUP(B58,Entries!$A$4:$C$70,2,FALSE))</f>
        <v>L</v>
      </c>
      <c r="D58" s="31" t="str">
        <f>IF(ISBLANK(B58),"",VLOOKUP(B58,Entries!$A$4:$C$70,3,FALSE))</f>
        <v>Tiptree RR </v>
      </c>
      <c r="E58" s="30">
        <f t="shared" si="0"/>
        <v>56</v>
      </c>
      <c r="F58" s="25">
        <f>IF(COUNTIF($B$3:B58,B58)&gt;1,"*","")</f>
      </c>
      <c r="G58" s="65">
        <v>10</v>
      </c>
      <c r="H58" s="65">
        <v>64</v>
      </c>
      <c r="I58" s="66" t="s">
        <v>174</v>
      </c>
      <c r="J58" s="65">
        <v>52</v>
      </c>
      <c r="K58" s="34"/>
      <c r="AA58" s="24">
        <v>56</v>
      </c>
      <c r="AB58" s="25">
        <v>60</v>
      </c>
      <c r="AC58" s="25" t="s">
        <v>0</v>
      </c>
      <c r="AD58" s="36" t="s">
        <v>171</v>
      </c>
      <c r="AE58" s="25">
        <v>56</v>
      </c>
    </row>
    <row r="59" spans="1:31" ht="15">
      <c r="A59" s="30">
        <v>57</v>
      </c>
      <c r="B59" s="30">
        <v>13</v>
      </c>
      <c r="C59" s="30" t="str">
        <f>IF(ISBLANK(B59),"",VLOOKUP(B59,Entries!$A$4:$C$70,2,FALSE))</f>
        <v>A</v>
      </c>
      <c r="D59" s="31" t="str">
        <f>IF(ISBLANK(B59),"",VLOOKUP(B59,Entries!$A$4:$C$70,3,FALSE))</f>
        <v>Tiptree RR Mixed A</v>
      </c>
      <c r="E59" s="30">
        <f t="shared" si="0"/>
        <v>57</v>
      </c>
      <c r="F59" s="25">
        <f>IF(COUNTIF($B$3:B59,B59)&gt;1,"*","")</f>
      </c>
      <c r="G59" s="65">
        <v>11</v>
      </c>
      <c r="H59" s="65">
        <v>70</v>
      </c>
      <c r="I59" s="66" t="s">
        <v>192</v>
      </c>
      <c r="J59" s="65">
        <v>54</v>
      </c>
      <c r="K59" s="34"/>
      <c r="AA59" s="24">
        <v>13</v>
      </c>
      <c r="AB59" s="25">
        <v>51</v>
      </c>
      <c r="AC59" s="25" t="s">
        <v>2</v>
      </c>
      <c r="AD59" s="36" t="s">
        <v>74</v>
      </c>
      <c r="AE59" s="25">
        <v>13</v>
      </c>
    </row>
    <row r="60" spans="1:31" ht="15">
      <c r="A60" s="30">
        <v>58</v>
      </c>
      <c r="B60" s="30">
        <v>12</v>
      </c>
      <c r="C60" s="30" t="str">
        <f>IF(ISBLANK(B60),"",VLOOKUP(B60,Entries!$A$4:$C$70,2,FALSE))</f>
        <v>A</v>
      </c>
      <c r="D60" s="31" t="str">
        <f>IF(ISBLANK(B60),"",VLOOKUP(B60,Entries!$A$4:$C$70,3,FALSE))</f>
        <v>Tiptree RR Men</v>
      </c>
      <c r="E60" s="30">
        <f t="shared" si="0"/>
        <v>58</v>
      </c>
      <c r="F60" s="25">
        <f>IF(COUNTIF($B$3:B60,B60)&gt;1,"*","")</f>
      </c>
      <c r="G60" s="65">
        <v>12</v>
      </c>
      <c r="H60" s="65">
        <v>60</v>
      </c>
      <c r="I60" s="66" t="s">
        <v>171</v>
      </c>
      <c r="J60" s="65">
        <v>56</v>
      </c>
      <c r="K60" s="34"/>
      <c r="AA60" s="24">
        <v>24</v>
      </c>
      <c r="AB60" s="25">
        <v>52</v>
      </c>
      <c r="AC60" s="25" t="s">
        <v>2</v>
      </c>
      <c r="AD60" s="36" t="s">
        <v>35</v>
      </c>
      <c r="AE60" s="25">
        <v>24</v>
      </c>
    </row>
    <row r="61" spans="1:31" ht="15">
      <c r="A61" s="30">
        <v>59</v>
      </c>
      <c r="B61" s="30">
        <v>32</v>
      </c>
      <c r="C61" s="30" t="str">
        <f>IF(ISBLANK(B61),"",VLOOKUP(B61,Entries!$A$4:$C$70,2,FALSE))</f>
        <v>A</v>
      </c>
      <c r="D61" s="31" t="str">
        <f>IF(ISBLANK(B61),"",VLOOKUP(B61,Entries!$A$4:$C$70,3,FALSE))</f>
        <v>Southend AC Mixed</v>
      </c>
      <c r="E61" s="30">
        <f t="shared" si="0"/>
        <v>59</v>
      </c>
      <c r="F61" s="25">
        <f>IF(COUNTIF($B$3:B61,B61)&gt;1,"*","")</f>
      </c>
      <c r="G61" s="49"/>
      <c r="H61" s="62"/>
      <c r="I61" s="63"/>
      <c r="J61" s="64"/>
      <c r="K61" s="34"/>
      <c r="AA61" s="24">
        <v>32</v>
      </c>
      <c r="AB61" s="25">
        <v>54</v>
      </c>
      <c r="AC61" s="25" t="s">
        <v>2</v>
      </c>
      <c r="AD61" s="36" t="s">
        <v>168</v>
      </c>
      <c r="AE61" s="25">
        <v>32</v>
      </c>
    </row>
    <row r="62" spans="1:31" ht="15">
      <c r="A62" s="30">
        <v>100</v>
      </c>
      <c r="B62" s="30">
        <v>14</v>
      </c>
      <c r="C62" s="30" t="str">
        <f>IF(ISBLANK(B62),"",VLOOKUP(B62,Entries!$A$4:$C$70,2,FALSE))</f>
        <v>A</v>
      </c>
      <c r="D62" s="31" t="str">
        <f>IF(ISBLANK(B62),"",VLOOKUP(B62,Entries!$A$4:$C$70,3,FALSE))</f>
        <v>Mid Essex Casuals Mixed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35</v>
      </c>
      <c r="AB62" s="25">
        <v>50</v>
      </c>
      <c r="AC62" s="25" t="s">
        <v>2</v>
      </c>
      <c r="AD62" s="36" t="s">
        <v>165</v>
      </c>
      <c r="AE62" s="25">
        <v>35</v>
      </c>
    </row>
    <row r="63" spans="1:31" ht="15">
      <c r="A63" s="30">
        <v>100</v>
      </c>
      <c r="B63" s="30">
        <v>25</v>
      </c>
      <c r="C63" s="30" t="str">
        <f>IF(ISBLANK(B63),"",VLOOKUP(B63,Entries!$A$4:$C$70,2,FALSE))</f>
        <v>A</v>
      </c>
      <c r="D63" s="31" t="str">
        <f>IF(ISBLANK(B63),"",VLOOKUP(B63,Entries!$A$4:$C$70,3,FALSE))</f>
        <v>Springfield Striders Mixed 6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51</v>
      </c>
      <c r="I63" s="66" t="s">
        <v>74</v>
      </c>
      <c r="J63" s="65">
        <v>13</v>
      </c>
      <c r="K63" s="34"/>
      <c r="AA63" s="24">
        <v>40</v>
      </c>
      <c r="AB63" s="25">
        <v>53</v>
      </c>
      <c r="AC63" s="25" t="s">
        <v>2</v>
      </c>
      <c r="AD63" s="36" t="s">
        <v>167</v>
      </c>
      <c r="AE63" s="25">
        <v>40</v>
      </c>
    </row>
    <row r="64" spans="6:11" ht="15">
      <c r="F64" s="25">
        <f>IF(COUNTIF($B$3:B64,B64)&gt;1,"*","")</f>
      </c>
      <c r="G64" s="65">
        <v>2</v>
      </c>
      <c r="H64" s="65">
        <v>52</v>
      </c>
      <c r="I64" s="66" t="s">
        <v>35</v>
      </c>
      <c r="J64" s="65">
        <v>24</v>
      </c>
      <c r="K64" s="34"/>
    </row>
    <row r="65" spans="6:11" ht="15">
      <c r="F65" s="25">
        <f>IF(COUNTIF($B$3:B65,B65)&gt;1,"*","")</f>
      </c>
      <c r="G65" s="65">
        <v>3</v>
      </c>
      <c r="H65" s="65">
        <v>54</v>
      </c>
      <c r="I65" s="66" t="s">
        <v>168</v>
      </c>
      <c r="J65" s="65">
        <v>32</v>
      </c>
      <c r="K65" s="34"/>
    </row>
    <row r="66" spans="6:11" ht="15">
      <c r="F66" s="25">
        <f>IF(COUNTIF($B$3:B66,B66)&gt;1,"*","")</f>
      </c>
      <c r="G66" s="65">
        <v>4</v>
      </c>
      <c r="H66" s="65">
        <v>50</v>
      </c>
      <c r="I66" s="66" t="s">
        <v>165</v>
      </c>
      <c r="J66" s="65">
        <v>35</v>
      </c>
      <c r="K66" s="34"/>
    </row>
    <row r="67" spans="6:11" ht="15">
      <c r="F67" s="25">
        <f>IF(COUNTIF($B$3:B67,B67)&gt;1,"*","")</f>
      </c>
      <c r="G67" s="30">
        <v>5</v>
      </c>
      <c r="H67" s="30">
        <v>53</v>
      </c>
      <c r="I67" s="31" t="s">
        <v>167</v>
      </c>
      <c r="J67" s="30">
        <v>40</v>
      </c>
      <c r="K67" s="34"/>
    </row>
    <row r="68" spans="6:11" ht="15">
      <c r="F68" s="25">
        <f>IF(COUNTIF($B$3:B68,B68)&gt;1,"*","")</f>
      </c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  <row r="71" spans="8:9" ht="15">
      <c r="H71" s="60"/>
      <c r="I71" s="34"/>
    </row>
    <row r="72" spans="8:9" ht="15">
      <c r="H72" s="60"/>
      <c r="I72" s="34"/>
    </row>
    <row r="73" spans="8:9" ht="15">
      <c r="H73" s="60"/>
      <c r="I73" s="34"/>
    </row>
  </sheetData>
  <sheetProtection/>
  <mergeCells count="2">
    <mergeCell ref="A1:E1"/>
    <mergeCell ref="G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9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1</v>
      </c>
      <c r="C3" s="30" t="str">
        <f>IF(ISBLANK(B3),"",VLOOKUP(B3,Entries!$A$4:$C$70,2,FALSE))</f>
        <v>A</v>
      </c>
      <c r="D3" s="31" t="str">
        <f>IF(ISBLANK(B3),"",VLOOKUP(B3,Entries!$A$4:$C$70,3,FALSE))</f>
        <v>IAC A</v>
      </c>
      <c r="E3" s="30">
        <f aca="true" t="shared" si="0" ref="E3:E63">IF(ISBLANK(B3),"",A3)</f>
        <v>1</v>
      </c>
      <c r="F3" s="25">
        <f>IF(COUNTIF($B$3:B3,B3)&gt;1,"*","")</f>
      </c>
      <c r="G3" s="65">
        <v>1</v>
      </c>
      <c r="H3" s="65">
        <v>1</v>
      </c>
      <c r="I3" s="66" t="s">
        <v>108</v>
      </c>
      <c r="J3" s="65">
        <v>1</v>
      </c>
      <c r="K3" s="34"/>
      <c r="AA3" s="24">
        <v>1</v>
      </c>
      <c r="AB3" s="25">
        <v>1</v>
      </c>
      <c r="AC3" s="25" t="s">
        <v>3</v>
      </c>
      <c r="AD3" s="36" t="s">
        <v>108</v>
      </c>
      <c r="AE3" s="25">
        <v>1</v>
      </c>
    </row>
    <row r="4" spans="1:31" ht="15">
      <c r="A4" s="30">
        <v>2</v>
      </c>
      <c r="B4" s="30">
        <v>18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25">
        <f>IF(COUNTIF($B$3:B4,B4)&gt;1,"*","")</f>
      </c>
      <c r="G4" s="65">
        <v>2</v>
      </c>
      <c r="H4" s="65">
        <v>18</v>
      </c>
      <c r="I4" s="66" t="s">
        <v>70</v>
      </c>
      <c r="J4" s="65">
        <v>2</v>
      </c>
      <c r="K4" s="34"/>
      <c r="AA4" s="24">
        <v>2</v>
      </c>
      <c r="AB4" s="25">
        <v>18</v>
      </c>
      <c r="AC4" s="25" t="s">
        <v>3</v>
      </c>
      <c r="AD4" s="36" t="s">
        <v>70</v>
      </c>
      <c r="AE4" s="25">
        <v>2</v>
      </c>
    </row>
    <row r="5" spans="1:31" ht="15">
      <c r="A5" s="30">
        <v>3</v>
      </c>
      <c r="B5" s="30">
        <v>30</v>
      </c>
      <c r="C5" s="30" t="str">
        <f>IF(ISBLANK(B5),"",VLOOKUP(B5,Entries!$A$4:$C$70,2,FALSE))</f>
        <v>A</v>
      </c>
      <c r="D5" s="31" t="str">
        <f>IF(ISBLANK(B5),"",VLOOKUP(B5,Entries!$A$4:$C$70,3,FALSE))</f>
        <v>Southend Men AC A</v>
      </c>
      <c r="E5" s="30">
        <f t="shared" si="0"/>
        <v>3</v>
      </c>
      <c r="F5" s="25">
        <f>IF(COUNTIF($B$3:B5,B5)&gt;1,"*","")</f>
      </c>
      <c r="G5" s="65">
        <v>3</v>
      </c>
      <c r="H5" s="65">
        <v>30</v>
      </c>
      <c r="I5" s="66" t="s">
        <v>148</v>
      </c>
      <c r="J5" s="65">
        <v>3</v>
      </c>
      <c r="K5" s="34"/>
      <c r="AA5" s="24">
        <v>3</v>
      </c>
      <c r="AB5" s="25">
        <v>30</v>
      </c>
      <c r="AC5" s="25" t="s">
        <v>3</v>
      </c>
      <c r="AD5" s="36" t="s">
        <v>148</v>
      </c>
      <c r="AE5" s="25">
        <v>3</v>
      </c>
    </row>
    <row r="6" spans="1:31" ht="15">
      <c r="A6" s="30">
        <v>4</v>
      </c>
      <c r="B6" s="30">
        <v>6</v>
      </c>
      <c r="C6" s="30" t="str">
        <f>IF(ISBLANK(B6),"",VLOOKUP(B6,Entries!$A$4:$C$70,2,FALSE))</f>
        <v>A</v>
      </c>
      <c r="D6" s="31" t="str">
        <f>IF(ISBLANK(B6),"",VLOOKUP(B6,Entries!$A$4:$C$70,3,FALSE))</f>
        <v>Leigh on Sea Striders Men</v>
      </c>
      <c r="E6" s="30">
        <f t="shared" si="0"/>
        <v>4</v>
      </c>
      <c r="F6" s="25">
        <f>IF(COUNTIF($B$3:B6,B6)&gt;1,"*","")</f>
      </c>
      <c r="G6" s="65">
        <v>4</v>
      </c>
      <c r="H6" s="65">
        <v>6</v>
      </c>
      <c r="I6" s="66" t="s">
        <v>115</v>
      </c>
      <c r="J6" s="65">
        <v>4</v>
      </c>
      <c r="K6" s="34"/>
      <c r="AA6" s="24">
        <v>4</v>
      </c>
      <c r="AB6" s="25">
        <v>6</v>
      </c>
      <c r="AC6" s="25" t="s">
        <v>3</v>
      </c>
      <c r="AD6" s="36" t="s">
        <v>115</v>
      </c>
      <c r="AE6" s="25">
        <v>4</v>
      </c>
    </row>
    <row r="7" spans="1:31" ht="15">
      <c r="A7" s="30">
        <v>5</v>
      </c>
      <c r="B7" s="30">
        <v>31</v>
      </c>
      <c r="C7" s="30" t="str">
        <f>IF(ISBLANK(B7),"",VLOOKUP(B7,Entries!$A$4:$C$70,2,FALSE))</f>
        <v>A</v>
      </c>
      <c r="D7" s="31" t="str">
        <f>IF(ISBLANK(B7),"",VLOOKUP(B7,Entries!$A$4:$C$70,3,FALSE))</f>
        <v>Southend Men AC B</v>
      </c>
      <c r="E7" s="30">
        <f t="shared" si="0"/>
        <v>5</v>
      </c>
      <c r="F7" s="25">
        <f>IF(COUNTIF($B$3:B7,B7)&gt;1,"*","")</f>
      </c>
      <c r="G7" s="65">
        <v>5</v>
      </c>
      <c r="H7" s="65">
        <v>31</v>
      </c>
      <c r="I7" s="66" t="s">
        <v>149</v>
      </c>
      <c r="J7" s="65">
        <v>5</v>
      </c>
      <c r="K7" s="34"/>
      <c r="AA7" s="24">
        <v>5</v>
      </c>
      <c r="AB7" s="25">
        <v>31</v>
      </c>
      <c r="AC7" s="25" t="s">
        <v>3</v>
      </c>
      <c r="AD7" s="36" t="s">
        <v>149</v>
      </c>
      <c r="AE7" s="25">
        <v>5</v>
      </c>
    </row>
    <row r="8" spans="1:31" ht="15">
      <c r="A8" s="30">
        <v>6</v>
      </c>
      <c r="B8" s="30">
        <v>61</v>
      </c>
      <c r="C8" s="30" t="str">
        <f>IF(ISBLANK(B8),"",VLOOKUP(B8,Entries!$A$4:$C$70,2,FALSE))</f>
        <v>L</v>
      </c>
      <c r="D8" s="31" t="str">
        <f>IF(ISBLANK(B8),"",VLOOKUP(B8,Entries!$A$4:$C$70,3,FALSE))</f>
        <v>Leigh on Sea Striders </v>
      </c>
      <c r="E8" s="30">
        <f t="shared" si="0"/>
        <v>6</v>
      </c>
      <c r="F8" s="25">
        <f>IF(COUNTIF($B$3:B8,B8)&gt;1,"*","")</f>
      </c>
      <c r="G8" s="65">
        <v>6</v>
      </c>
      <c r="H8" s="65">
        <v>19</v>
      </c>
      <c r="I8" s="66" t="s">
        <v>80</v>
      </c>
      <c r="J8" s="65">
        <v>7</v>
      </c>
      <c r="K8" s="34"/>
      <c r="AA8" s="24">
        <v>7</v>
      </c>
      <c r="AB8" s="25">
        <v>19</v>
      </c>
      <c r="AC8" s="25" t="s">
        <v>3</v>
      </c>
      <c r="AD8" s="36" t="s">
        <v>80</v>
      </c>
      <c r="AE8" s="25">
        <v>7</v>
      </c>
    </row>
    <row r="9" spans="1:31" ht="15">
      <c r="A9" s="30">
        <v>7</v>
      </c>
      <c r="B9" s="30">
        <v>19</v>
      </c>
      <c r="C9" s="30" t="str">
        <f>IF(ISBLANK(B9),"",VLOOKUP(B9,Entries!$A$4:$C$70,2,FALSE))</f>
        <v>A</v>
      </c>
      <c r="D9" s="31" t="str">
        <f>IF(ISBLANK(B9),"",VLOOKUP(B9,Entries!$A$4:$C$70,3,FALSE))</f>
        <v>Springfield Striders Men B</v>
      </c>
      <c r="E9" s="30">
        <f t="shared" si="0"/>
        <v>7</v>
      </c>
      <c r="F9" s="25">
        <f>IF(COUNTIF($B$3:B9,B9)&gt;1,"*","")</f>
      </c>
      <c r="G9" s="65">
        <v>7</v>
      </c>
      <c r="H9" s="65">
        <v>40</v>
      </c>
      <c r="I9" s="66" t="s">
        <v>81</v>
      </c>
      <c r="J9" s="65">
        <v>8</v>
      </c>
      <c r="K9" s="34"/>
      <c r="AA9" s="24">
        <v>8</v>
      </c>
      <c r="AB9" s="25">
        <v>40</v>
      </c>
      <c r="AC9" s="25" t="s">
        <v>3</v>
      </c>
      <c r="AD9" s="36" t="s">
        <v>81</v>
      </c>
      <c r="AE9" s="25">
        <v>8</v>
      </c>
    </row>
    <row r="10" spans="1:31" ht="15">
      <c r="A10" s="30">
        <v>8</v>
      </c>
      <c r="B10" s="30">
        <v>40</v>
      </c>
      <c r="C10" s="30" t="str">
        <f>IF(ISBLANK(B10),"",VLOOKUP(B10,Entries!$A$4:$C$70,2,FALSE))</f>
        <v>A</v>
      </c>
      <c r="D10" s="31" t="str">
        <f>IF(ISBLANK(B10),"",VLOOKUP(B10,Entries!$A$4:$C$70,3,FALSE))</f>
        <v>Benfleet Men A</v>
      </c>
      <c r="E10" s="30">
        <f t="shared" si="0"/>
        <v>8</v>
      </c>
      <c r="F10" s="25">
        <f>IF(COUNTIF($B$3:B10,B10)&gt;1,"*","")</f>
      </c>
      <c r="G10" s="65">
        <v>8</v>
      </c>
      <c r="H10" s="65">
        <v>28</v>
      </c>
      <c r="I10" s="66" t="s">
        <v>144</v>
      </c>
      <c r="J10" s="65">
        <v>9</v>
      </c>
      <c r="K10" s="34"/>
      <c r="AA10" s="24">
        <v>9</v>
      </c>
      <c r="AB10" s="25">
        <v>28</v>
      </c>
      <c r="AC10" s="25" t="s">
        <v>3</v>
      </c>
      <c r="AD10" s="36" t="s">
        <v>144</v>
      </c>
      <c r="AE10" s="25">
        <v>9</v>
      </c>
    </row>
    <row r="11" spans="1:31" ht="15">
      <c r="A11" s="30">
        <v>9</v>
      </c>
      <c r="B11" s="30">
        <v>28</v>
      </c>
      <c r="C11" s="30" t="str">
        <f>IF(ISBLANK(B11),"",VLOOKUP(B11,Entries!$A$4:$C$70,2,FALSE))</f>
        <v>A</v>
      </c>
      <c r="D11" s="31" t="str">
        <f>IF(ISBLANK(B11),"",VLOOKUP(B11,Entries!$A$4:$C$70,3,FALSE))</f>
        <v>Thrift Green Trotters Men A</v>
      </c>
      <c r="E11" s="30">
        <f t="shared" si="0"/>
        <v>9</v>
      </c>
      <c r="F11" s="25">
        <f>IF(COUNTIF($B$3:B11,B11)&gt;1,"*","")</f>
      </c>
      <c r="G11" s="65">
        <v>9</v>
      </c>
      <c r="H11" s="65">
        <v>33</v>
      </c>
      <c r="I11" s="66" t="s">
        <v>151</v>
      </c>
      <c r="J11" s="65">
        <v>11</v>
      </c>
      <c r="K11" s="34"/>
      <c r="AA11" s="24">
        <v>11</v>
      </c>
      <c r="AB11" s="25">
        <v>33</v>
      </c>
      <c r="AC11" s="25" t="s">
        <v>3</v>
      </c>
      <c r="AD11" s="36" t="s">
        <v>151</v>
      </c>
      <c r="AE11" s="25">
        <v>11</v>
      </c>
    </row>
    <row r="12" spans="1:31" ht="15">
      <c r="A12" s="30">
        <v>10</v>
      </c>
      <c r="B12" s="30">
        <v>62</v>
      </c>
      <c r="C12" s="30" t="str">
        <f>IF(ISBLANK(B12),"",VLOOKUP(B12,Entries!$A$4:$C$70,2,FALSE))</f>
        <v>L</v>
      </c>
      <c r="D12" s="31" t="str">
        <f>IF(ISBLANK(B12),"",VLOOKUP(B12,Entries!$A$4:$C$70,3,FALSE))</f>
        <v>Springfield Striders Ladies A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36</v>
      </c>
      <c r="I12" s="66" t="s">
        <v>156</v>
      </c>
      <c r="J12" s="65">
        <v>12</v>
      </c>
      <c r="K12" s="34"/>
      <c r="AA12" s="24">
        <v>12</v>
      </c>
      <c r="AB12" s="25">
        <v>36</v>
      </c>
      <c r="AC12" s="25" t="s">
        <v>3</v>
      </c>
      <c r="AD12" s="36" t="s">
        <v>156</v>
      </c>
      <c r="AE12" s="25">
        <v>12</v>
      </c>
    </row>
    <row r="13" spans="1:31" ht="15">
      <c r="A13" s="30">
        <v>11</v>
      </c>
      <c r="B13" s="30">
        <v>33</v>
      </c>
      <c r="C13" s="30" t="str">
        <f>IF(ISBLANK(B13),"",VLOOKUP(B13,Entries!$A$4:$C$70,2,FALSE))</f>
        <v>A</v>
      </c>
      <c r="D13" s="31" t="str">
        <f>IF(ISBLANK(B13),"",VLOOKUP(B13,Entries!$A$4:$C$70,3,FALSE))</f>
        <v>GFDR Men A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41</v>
      </c>
      <c r="I13" s="66" t="s">
        <v>82</v>
      </c>
      <c r="J13" s="65">
        <v>15</v>
      </c>
      <c r="K13" s="34"/>
      <c r="AA13" s="24">
        <v>15</v>
      </c>
      <c r="AB13" s="25">
        <v>41</v>
      </c>
      <c r="AC13" s="25" t="s">
        <v>3</v>
      </c>
      <c r="AD13" s="36" t="s">
        <v>82</v>
      </c>
      <c r="AE13" s="25">
        <v>15</v>
      </c>
    </row>
    <row r="14" spans="1:31" ht="15">
      <c r="A14" s="30">
        <v>12</v>
      </c>
      <c r="B14" s="30">
        <v>36</v>
      </c>
      <c r="C14" s="30" t="str">
        <f>IF(ISBLANK(B14),"",VLOOKUP(B14,Entries!$A$4:$C$70,2,FALSE))</f>
        <v>A</v>
      </c>
      <c r="D14" s="31" t="str">
        <f>IF(ISBLANK(B14),"",VLOOKUP(B14,Entries!$A$4:$C$70,3,FALSE))</f>
        <v>Halstead Road Runners Mixed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14</v>
      </c>
      <c r="I14" s="66" t="s">
        <v>160</v>
      </c>
      <c r="J14" s="65">
        <v>17</v>
      </c>
      <c r="K14" s="34"/>
      <c r="AA14" s="24">
        <v>17</v>
      </c>
      <c r="AB14" s="25">
        <v>14</v>
      </c>
      <c r="AC14" s="25" t="s">
        <v>3</v>
      </c>
      <c r="AD14" s="36" t="s">
        <v>160</v>
      </c>
      <c r="AE14" s="25">
        <v>17</v>
      </c>
    </row>
    <row r="15" spans="1:31" ht="15">
      <c r="A15" s="30">
        <v>13</v>
      </c>
      <c r="B15" s="30">
        <v>68</v>
      </c>
      <c r="C15" s="30" t="str">
        <f>IF(ISBLANK(B15),"",VLOOKUP(B15,Entries!$A$4:$C$70,2,FALSE))</f>
        <v>L</v>
      </c>
      <c r="D15" s="31" t="str">
        <f>IF(ISBLANK(B15),"",VLOOKUP(B15,Entries!$A$4:$C$70,3,FALSE))</f>
        <v>Benfleet Ladies A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25</v>
      </c>
      <c r="I15" s="66" t="s">
        <v>142</v>
      </c>
      <c r="J15" s="65">
        <v>19</v>
      </c>
      <c r="K15" s="34"/>
      <c r="AA15" s="24">
        <v>19</v>
      </c>
      <c r="AB15" s="25">
        <v>25</v>
      </c>
      <c r="AC15" s="25" t="s">
        <v>3</v>
      </c>
      <c r="AD15" s="36" t="s">
        <v>142</v>
      </c>
      <c r="AE15" s="25">
        <v>19</v>
      </c>
    </row>
    <row r="16" spans="1:31" ht="15">
      <c r="A16" s="30">
        <v>14</v>
      </c>
      <c r="B16" s="30">
        <v>51</v>
      </c>
      <c r="C16" s="30" t="str">
        <f>IF(ISBLANK(B16),"",VLOOKUP(B16,Entries!$A$4:$C$70,2,FALSE))</f>
        <v>V</v>
      </c>
      <c r="D16" s="31" t="str">
        <f>IF(ISBLANK(B16),"",VLOOKUP(B16,Entries!$A$4:$C$70,3,FALSE))</f>
        <v>Springfield Striders Vets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29</v>
      </c>
      <c r="I16" s="66" t="s">
        <v>146</v>
      </c>
      <c r="J16" s="65">
        <v>20</v>
      </c>
      <c r="K16" s="34"/>
      <c r="AA16" s="24">
        <v>20</v>
      </c>
      <c r="AB16" s="25">
        <v>29</v>
      </c>
      <c r="AC16" s="25" t="s">
        <v>3</v>
      </c>
      <c r="AD16" s="36" t="s">
        <v>146</v>
      </c>
      <c r="AE16" s="25">
        <v>20</v>
      </c>
    </row>
    <row r="17" spans="1:31" ht="15">
      <c r="A17" s="30">
        <v>15</v>
      </c>
      <c r="B17" s="30">
        <v>41</v>
      </c>
      <c r="C17" s="30" t="str">
        <f>IF(ISBLANK(B17),"",VLOOKUP(B17,Entries!$A$4:$C$70,2,FALSE))</f>
        <v>A</v>
      </c>
      <c r="D17" s="31" t="str">
        <f>IF(ISBLANK(B17),"",VLOOKUP(B17,Entries!$A$4:$C$70,3,FALSE))</f>
        <v>Benfleet Men B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11</v>
      </c>
      <c r="I17" s="66" t="s">
        <v>125</v>
      </c>
      <c r="J17" s="65">
        <v>21</v>
      </c>
      <c r="K17" s="34"/>
      <c r="AA17" s="24">
        <v>21</v>
      </c>
      <c r="AB17" s="25">
        <v>11</v>
      </c>
      <c r="AC17" s="25" t="s">
        <v>3</v>
      </c>
      <c r="AD17" s="36" t="s">
        <v>125</v>
      </c>
      <c r="AE17" s="25">
        <v>21</v>
      </c>
    </row>
    <row r="18" spans="1:31" ht="15">
      <c r="A18" s="30">
        <v>16</v>
      </c>
      <c r="B18" s="30">
        <v>63</v>
      </c>
      <c r="C18" s="30" t="str">
        <f>IF(ISBLANK(B18),"",VLOOKUP(B18,Entries!$A$4:$C$70,2,FALSE))</f>
        <v>L</v>
      </c>
      <c r="D18" s="31" t="str">
        <f>IF(ISBLANK(B18),"",VLOOKUP(B18,Entries!$A$4:$C$70,3,FALSE))</f>
        <v>Springfield Striders Ladies B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34</v>
      </c>
      <c r="I18" s="66" t="s">
        <v>154</v>
      </c>
      <c r="J18" s="65">
        <v>22</v>
      </c>
      <c r="K18" s="34"/>
      <c r="AA18" s="24">
        <v>22</v>
      </c>
      <c r="AB18" s="25">
        <v>34</v>
      </c>
      <c r="AC18" s="25" t="s">
        <v>3</v>
      </c>
      <c r="AD18" s="36" t="s">
        <v>154</v>
      </c>
      <c r="AE18" s="25">
        <v>22</v>
      </c>
    </row>
    <row r="19" spans="1:31" ht="15">
      <c r="A19" s="30">
        <v>17</v>
      </c>
      <c r="B19" s="30">
        <v>14</v>
      </c>
      <c r="C19" s="30" t="str">
        <f>IF(ISBLANK(B19),"",VLOOKUP(B19,Entries!$A$4:$C$70,2,FALSE))</f>
        <v>A</v>
      </c>
      <c r="D19" s="31" t="str">
        <f>IF(ISBLANK(B19),"",VLOOKUP(B19,Entries!$A$4:$C$70,3,FALSE))</f>
        <v>Mid Essex Casuals Mixed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26</v>
      </c>
      <c r="I19" s="66" t="s">
        <v>57</v>
      </c>
      <c r="J19" s="65">
        <v>23</v>
      </c>
      <c r="K19" s="34"/>
      <c r="AA19" s="24">
        <v>23</v>
      </c>
      <c r="AB19" s="25">
        <v>26</v>
      </c>
      <c r="AC19" s="25" t="s">
        <v>3</v>
      </c>
      <c r="AD19" s="36" t="s">
        <v>57</v>
      </c>
      <c r="AE19" s="25">
        <v>23</v>
      </c>
    </row>
    <row r="20" spans="1:31" ht="15">
      <c r="A20" s="30">
        <v>18</v>
      </c>
      <c r="B20" s="30">
        <v>52</v>
      </c>
      <c r="C20" s="30" t="str">
        <f>IF(ISBLANK(B20),"",VLOOKUP(B20,Entries!$A$4:$C$70,2,FALSE))</f>
        <v>V</v>
      </c>
      <c r="D20" s="31" t="str">
        <f>IF(ISBLANK(B20),"",VLOOKUP(B20,Entries!$A$4:$C$70,3,FALSE))</f>
        <v>Harwich Runners Vets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27</v>
      </c>
      <c r="I20" s="66" t="s">
        <v>57</v>
      </c>
      <c r="J20" s="65">
        <v>24</v>
      </c>
      <c r="K20" s="34"/>
      <c r="AA20" s="24">
        <v>24</v>
      </c>
      <c r="AB20" s="25">
        <v>27</v>
      </c>
      <c r="AC20" s="25" t="s">
        <v>3</v>
      </c>
      <c r="AD20" s="36" t="s">
        <v>57</v>
      </c>
      <c r="AE20" s="25">
        <v>24</v>
      </c>
    </row>
    <row r="21" spans="1:31" ht="15">
      <c r="A21" s="30">
        <v>19</v>
      </c>
      <c r="B21" s="30">
        <v>25</v>
      </c>
      <c r="C21" s="30" t="str">
        <f>IF(ISBLANK(B21),"",VLOOKUP(B21,Entries!$A$4:$C$70,2,FALSE))</f>
        <v>A</v>
      </c>
      <c r="D21" s="31" t="str">
        <f>IF(ISBLANK(B21),"",VLOOKUP(B21,Entries!$A$4:$C$70,3,FALSE))</f>
        <v>Springfield Striders Mixed 6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8</v>
      </c>
      <c r="I21" s="66" t="s">
        <v>118</v>
      </c>
      <c r="J21" s="65">
        <v>25</v>
      </c>
      <c r="K21" s="34"/>
      <c r="AA21" s="24">
        <v>25</v>
      </c>
      <c r="AB21" s="25">
        <v>8</v>
      </c>
      <c r="AC21" s="25" t="s">
        <v>3</v>
      </c>
      <c r="AD21" s="36" t="s">
        <v>118</v>
      </c>
      <c r="AE21" s="25">
        <v>25</v>
      </c>
    </row>
    <row r="22" spans="1:31" ht="15">
      <c r="A22" s="30">
        <v>20</v>
      </c>
      <c r="B22" s="30">
        <v>29</v>
      </c>
      <c r="C22" s="30" t="str">
        <f>IF(ISBLANK(B22),"",VLOOKUP(B22,Entries!$A$4:$C$70,2,FALSE))</f>
        <v>A</v>
      </c>
      <c r="D22" s="31" t="str">
        <f>IF(ISBLANK(B22),"",VLOOKUP(B22,Entries!$A$4:$C$70,3,FALSE))</f>
        <v>Thrift Green Trotters Men B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3</v>
      </c>
      <c r="I22" s="66" t="s">
        <v>110</v>
      </c>
      <c r="J22" s="65">
        <v>26</v>
      </c>
      <c r="K22" s="34"/>
      <c r="AA22" s="24">
        <v>26</v>
      </c>
      <c r="AB22" s="25">
        <v>3</v>
      </c>
      <c r="AC22" s="25" t="s">
        <v>3</v>
      </c>
      <c r="AD22" s="36" t="s">
        <v>110</v>
      </c>
      <c r="AE22" s="25">
        <v>26</v>
      </c>
    </row>
    <row r="23" spans="1:31" ht="15">
      <c r="A23" s="30">
        <v>21</v>
      </c>
      <c r="B23" s="30">
        <v>11</v>
      </c>
      <c r="C23" s="30" t="str">
        <f>IF(ISBLANK(B23),"",VLOOKUP(B23,Entries!$A$4:$C$70,2,FALSE))</f>
        <v>A</v>
      </c>
      <c r="D23" s="31" t="str">
        <f>IF(ISBLANK(B23),"",VLOOKUP(B23,Entries!$A$4:$C$70,3,FALSE))</f>
        <v>Leigh on Sea Striders Mixed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5</v>
      </c>
      <c r="I23" s="66" t="s">
        <v>114</v>
      </c>
      <c r="J23" s="65">
        <v>27</v>
      </c>
      <c r="K23" s="34"/>
      <c r="AA23" s="24">
        <v>27</v>
      </c>
      <c r="AB23" s="25">
        <v>5</v>
      </c>
      <c r="AC23" s="25" t="s">
        <v>3</v>
      </c>
      <c r="AD23" s="36" t="s">
        <v>114</v>
      </c>
      <c r="AE23" s="25">
        <v>27</v>
      </c>
    </row>
    <row r="24" spans="1:31" ht="15">
      <c r="A24" s="30">
        <v>22</v>
      </c>
      <c r="B24" s="30">
        <v>34</v>
      </c>
      <c r="C24" s="30" t="str">
        <f>IF(ISBLANK(B24),"",VLOOKUP(B24,Entries!$A$4:$C$70,2,FALSE))</f>
        <v>A</v>
      </c>
      <c r="D24" s="31" t="str">
        <f>IF(ISBLANK(B24),"",VLOOKUP(B24,Entries!$A$4:$C$70,3,FALSE))</f>
        <v>GFDR Men B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22</v>
      </c>
      <c r="I24" s="66" t="s">
        <v>139</v>
      </c>
      <c r="J24" s="65">
        <v>28</v>
      </c>
      <c r="K24" s="34"/>
      <c r="AA24" s="24">
        <v>28</v>
      </c>
      <c r="AB24" s="25">
        <v>22</v>
      </c>
      <c r="AC24" s="25" t="s">
        <v>3</v>
      </c>
      <c r="AD24" s="36" t="s">
        <v>139</v>
      </c>
      <c r="AE24" s="25">
        <v>28</v>
      </c>
    </row>
    <row r="25" spans="1:31" ht="15">
      <c r="A25" s="30">
        <v>23</v>
      </c>
      <c r="B25" s="30">
        <v>26</v>
      </c>
      <c r="C25" s="30" t="str">
        <f>IF(ISBLANK(B25),"",VLOOKUP(B25,Entries!$A$4:$C$70,2,FALSE))</f>
        <v>A</v>
      </c>
      <c r="D25" s="31" t="str">
        <f>IF(ISBLANK(B25),"",VLOOKUP(B25,Entries!$A$4:$C$70,3,FALSE))</f>
        <v>Harwich Runners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12</v>
      </c>
      <c r="I25" s="66" t="s">
        <v>126</v>
      </c>
      <c r="J25" s="65">
        <v>29</v>
      </c>
      <c r="K25" s="34"/>
      <c r="AA25" s="24">
        <v>29</v>
      </c>
      <c r="AB25" s="25">
        <v>12</v>
      </c>
      <c r="AC25" s="25" t="s">
        <v>3</v>
      </c>
      <c r="AD25" s="36" t="s">
        <v>126</v>
      </c>
      <c r="AE25" s="25">
        <v>29</v>
      </c>
    </row>
    <row r="26" spans="1:31" ht="15">
      <c r="A26" s="30">
        <v>24</v>
      </c>
      <c r="B26" s="30">
        <v>27</v>
      </c>
      <c r="C26" s="30" t="str">
        <f>IF(ISBLANK(B26),"",VLOOKUP(B26,Entries!$A$4:$C$70,2,FALSE))</f>
        <v>A</v>
      </c>
      <c r="D26" s="31" t="str">
        <f>IF(ISBLANK(B26),"",VLOOKUP(B26,Entries!$A$4:$C$70,3,FALSE))</f>
        <v>Harwich Runners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21</v>
      </c>
      <c r="I26" s="66" t="s">
        <v>138</v>
      </c>
      <c r="J26" s="65">
        <v>31</v>
      </c>
      <c r="K26" s="34"/>
      <c r="AA26" s="24">
        <v>31</v>
      </c>
      <c r="AB26" s="25">
        <v>21</v>
      </c>
      <c r="AC26" s="25" t="s">
        <v>3</v>
      </c>
      <c r="AD26" s="36" t="s">
        <v>138</v>
      </c>
      <c r="AE26" s="25">
        <v>31</v>
      </c>
    </row>
    <row r="27" spans="1:31" ht="15">
      <c r="A27" s="30">
        <v>25</v>
      </c>
      <c r="B27" s="30">
        <v>8</v>
      </c>
      <c r="C27" s="30" t="str">
        <f>IF(ISBLANK(B27),"",VLOOKUP(B27,Entries!$A$4:$C$70,2,FALSE))</f>
        <v>A</v>
      </c>
      <c r="D27" s="31" t="str">
        <f>IF(ISBLANK(B27),"",VLOOKUP(B27,Entries!$A$4:$C$70,3,FALSE))</f>
        <v>Eton Manor AC A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59</v>
      </c>
      <c r="I27" s="66" t="s">
        <v>191</v>
      </c>
      <c r="J27" s="65">
        <v>33</v>
      </c>
      <c r="K27" s="34"/>
      <c r="AA27" s="24">
        <v>33</v>
      </c>
      <c r="AB27" s="25">
        <v>59</v>
      </c>
      <c r="AC27" s="25" t="s">
        <v>3</v>
      </c>
      <c r="AD27" s="36" t="s">
        <v>191</v>
      </c>
      <c r="AE27" s="25">
        <v>33</v>
      </c>
    </row>
    <row r="28" spans="1:31" ht="15">
      <c r="A28" s="30">
        <v>26</v>
      </c>
      <c r="B28" s="30">
        <v>3</v>
      </c>
      <c r="C28" s="30" t="str">
        <f>IF(ISBLANK(B28),"",VLOOKUP(B28,Entries!$A$4:$C$70,2,FALSE))</f>
        <v>A</v>
      </c>
      <c r="D28" s="31" t="str">
        <f>IF(ISBLANK(B28),"",VLOOKUP(B28,Entries!$A$4:$C$70,3,FALSE))</f>
        <v>Pitsea RC men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39</v>
      </c>
      <c r="I28" s="66" t="s">
        <v>47</v>
      </c>
      <c r="J28" s="65">
        <v>34</v>
      </c>
      <c r="K28" s="34"/>
      <c r="AA28" s="24">
        <v>34</v>
      </c>
      <c r="AB28" s="25">
        <v>39</v>
      </c>
      <c r="AC28" s="25" t="s">
        <v>3</v>
      </c>
      <c r="AD28" s="36" t="s">
        <v>47</v>
      </c>
      <c r="AE28" s="25">
        <v>34</v>
      </c>
    </row>
    <row r="29" spans="1:31" ht="15">
      <c r="A29" s="30">
        <v>27</v>
      </c>
      <c r="B29" s="30">
        <v>5</v>
      </c>
      <c r="C29" s="30" t="str">
        <f>IF(ISBLANK(B29),"",VLOOKUP(B29,Entries!$A$4:$C$70,2,FALSE))</f>
        <v>A</v>
      </c>
      <c r="D29" s="31" t="str">
        <f>IF(ISBLANK(B29),"",VLOOKUP(B29,Entries!$A$4:$C$70,3,FALSE))</f>
        <v>Halstead Road runners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15</v>
      </c>
      <c r="I29" s="66" t="s">
        <v>129</v>
      </c>
      <c r="J29" s="65">
        <v>36</v>
      </c>
      <c r="K29" s="34"/>
      <c r="AA29" s="24">
        <v>36</v>
      </c>
      <c r="AB29" s="25">
        <v>15</v>
      </c>
      <c r="AC29" s="25" t="s">
        <v>3</v>
      </c>
      <c r="AD29" s="36" t="s">
        <v>129</v>
      </c>
      <c r="AE29" s="25">
        <v>36</v>
      </c>
    </row>
    <row r="30" spans="1:31" ht="15">
      <c r="A30" s="30">
        <v>28</v>
      </c>
      <c r="B30" s="30">
        <v>22</v>
      </c>
      <c r="C30" s="30" t="str">
        <f>IF(ISBLANK(B30),"",VLOOKUP(B30,Entries!$A$4:$C$70,2,FALSE))</f>
        <v>A</v>
      </c>
      <c r="D30" s="31" t="str">
        <f>IF(ISBLANK(B30),"",VLOOKUP(B30,Entries!$A$4:$C$70,3,FALSE))</f>
        <v>Springfield Striders Mixed 3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23</v>
      </c>
      <c r="I30" s="66" t="s">
        <v>140</v>
      </c>
      <c r="J30" s="65">
        <v>40</v>
      </c>
      <c r="K30" s="34"/>
      <c r="AA30" s="24">
        <v>40</v>
      </c>
      <c r="AB30" s="25">
        <v>23</v>
      </c>
      <c r="AC30" s="25" t="s">
        <v>3</v>
      </c>
      <c r="AD30" s="36" t="s">
        <v>140</v>
      </c>
      <c r="AE30" s="25">
        <v>40</v>
      </c>
    </row>
    <row r="31" spans="1:31" ht="15">
      <c r="A31" s="30">
        <v>29</v>
      </c>
      <c r="B31" s="30">
        <v>12</v>
      </c>
      <c r="C31" s="30" t="str">
        <f>IF(ISBLANK(B31),"",VLOOKUP(B31,Entries!$A$4:$C$70,2,FALSE))</f>
        <v>A</v>
      </c>
      <c r="D31" s="31" t="str">
        <f>IF(ISBLANK(B31),"",VLOOKUP(B31,Entries!$A$4:$C$70,3,FALSE))</f>
        <v>Tiptree RR Men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7</v>
      </c>
      <c r="I31" s="66" t="s">
        <v>117</v>
      </c>
      <c r="J31" s="65">
        <v>42</v>
      </c>
      <c r="K31" s="34"/>
      <c r="AA31" s="24">
        <v>42</v>
      </c>
      <c r="AB31" s="25">
        <v>7</v>
      </c>
      <c r="AC31" s="25" t="s">
        <v>3</v>
      </c>
      <c r="AD31" s="36" t="s">
        <v>117</v>
      </c>
      <c r="AE31" s="25">
        <v>42</v>
      </c>
    </row>
    <row r="32" spans="1:31" ht="15">
      <c r="A32" s="30">
        <v>30</v>
      </c>
      <c r="B32" s="30">
        <v>66</v>
      </c>
      <c r="C32" s="30" t="str">
        <f>IF(ISBLANK(B32),"",VLOOKUP(B32,Entries!$A$4:$C$70,2,FALSE))</f>
        <v>L</v>
      </c>
      <c r="D32" s="31" t="str">
        <f>IF(ISBLANK(B32),"",VLOOKUP(B32,Entries!$A$4:$C$70,3,FALSE))</f>
        <v>Southend Ladies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37</v>
      </c>
      <c r="I32" s="66" t="s">
        <v>157</v>
      </c>
      <c r="J32" s="65">
        <v>43</v>
      </c>
      <c r="K32" s="34"/>
      <c r="AA32" s="24">
        <v>43</v>
      </c>
      <c r="AB32" s="25">
        <v>37</v>
      </c>
      <c r="AC32" s="25" t="s">
        <v>3</v>
      </c>
      <c r="AD32" s="36" t="s">
        <v>157</v>
      </c>
      <c r="AE32" s="25">
        <v>43</v>
      </c>
    </row>
    <row r="33" spans="1:31" ht="15">
      <c r="A33" s="30">
        <v>31</v>
      </c>
      <c r="B33" s="30">
        <v>21</v>
      </c>
      <c r="C33" s="30" t="str">
        <f>IF(ISBLANK(B33),"",VLOOKUP(B33,Entries!$A$4:$C$70,2,FALSE))</f>
        <v>A</v>
      </c>
      <c r="D33" s="31" t="str">
        <f>IF(ISBLANK(B33),"",VLOOKUP(B33,Entries!$A$4:$C$70,3,FALSE))</f>
        <v>Springfield Striders Mixed 2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17</v>
      </c>
      <c r="I33" s="66" t="s">
        <v>90</v>
      </c>
      <c r="J33" s="65">
        <v>45</v>
      </c>
      <c r="K33" s="34"/>
      <c r="AA33" s="24">
        <v>45</v>
      </c>
      <c r="AB33" s="25">
        <v>17</v>
      </c>
      <c r="AC33" s="25" t="s">
        <v>3</v>
      </c>
      <c r="AD33" s="36" t="s">
        <v>90</v>
      </c>
      <c r="AE33" s="25">
        <v>45</v>
      </c>
    </row>
    <row r="34" spans="1:31" ht="15">
      <c r="A34" s="30">
        <v>32</v>
      </c>
      <c r="B34" s="30">
        <v>64</v>
      </c>
      <c r="C34" s="30" t="str">
        <f>IF(ISBLANK(B34),"",VLOOKUP(B34,Entries!$A$4:$C$70,2,FALSE))</f>
        <v>L</v>
      </c>
      <c r="D34" s="31" t="str">
        <f>IF(ISBLANK(B34),"",VLOOKUP(B34,Entries!$A$4:$C$70,3,FALSE))</f>
        <v>Thrift Green Trotters Ladies A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13</v>
      </c>
      <c r="I34" s="66" t="s">
        <v>128</v>
      </c>
      <c r="J34" s="65">
        <v>46</v>
      </c>
      <c r="K34" s="34"/>
      <c r="AA34" s="24">
        <v>46</v>
      </c>
      <c r="AB34" s="25">
        <v>13</v>
      </c>
      <c r="AC34" s="25" t="s">
        <v>3</v>
      </c>
      <c r="AD34" s="36" t="s">
        <v>128</v>
      </c>
      <c r="AE34" s="25">
        <v>46</v>
      </c>
    </row>
    <row r="35" spans="1:31" ht="15">
      <c r="A35" s="30">
        <v>33</v>
      </c>
      <c r="B35" s="30">
        <v>59</v>
      </c>
      <c r="C35" s="30" t="str">
        <f>IF(ISBLANK(B35),"",VLOOKUP(B35,Entries!$A$4:$C$70,2,FALSE))</f>
        <v>A</v>
      </c>
      <c r="D35" s="31" t="str">
        <f>IF(ISBLANK(B35),"",VLOOKUP(B35,Entries!$A$4:$C$70,3,FALSE))</f>
        <v>East Essex Tri Mixed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42</v>
      </c>
      <c r="I35" s="66" t="s">
        <v>188</v>
      </c>
      <c r="J35" s="65">
        <v>47</v>
      </c>
      <c r="K35" s="34"/>
      <c r="AA35" s="24">
        <v>47</v>
      </c>
      <c r="AB35" s="25">
        <v>42</v>
      </c>
      <c r="AC35" s="25" t="s">
        <v>3</v>
      </c>
      <c r="AD35" s="36" t="s">
        <v>188</v>
      </c>
      <c r="AE35" s="25">
        <v>47</v>
      </c>
    </row>
    <row r="36" spans="1:31" ht="15">
      <c r="A36" s="30">
        <v>34</v>
      </c>
      <c r="B36" s="30">
        <v>39</v>
      </c>
      <c r="C36" s="30" t="str">
        <f>IF(ISBLANK(B36),"",VLOOKUP(B36,Entries!$A$4:$C$70,2,FALSE))</f>
        <v>A</v>
      </c>
      <c r="D36" s="31" t="str">
        <f>IF(ISBLANK(B36),"",VLOOKUP(B36,Entries!$A$4:$C$70,3,FALSE))</f>
        <v>Witham RC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32</v>
      </c>
      <c r="I36" s="66" t="s">
        <v>150</v>
      </c>
      <c r="J36" s="65">
        <v>48</v>
      </c>
      <c r="K36" s="34"/>
      <c r="AA36" s="24">
        <v>48</v>
      </c>
      <c r="AB36" s="25">
        <v>32</v>
      </c>
      <c r="AC36" s="25" t="s">
        <v>3</v>
      </c>
      <c r="AD36" s="36" t="s">
        <v>150</v>
      </c>
      <c r="AE36" s="25">
        <v>48</v>
      </c>
    </row>
    <row r="37" spans="1:31" ht="15">
      <c r="A37" s="30">
        <v>35</v>
      </c>
      <c r="B37" s="30">
        <v>58</v>
      </c>
      <c r="C37" s="30" t="str">
        <f>IF(ISBLANK(B37),"",VLOOKUP(B37,Entries!$A$4:$C$70,2,FALSE))</f>
        <v>L</v>
      </c>
      <c r="D37" s="31" t="str">
        <f>IF(ISBLANK(B37),"",VLOOKUP(B37,Entries!$A$4:$C$70,3,FALSE))</f>
        <v>Mid Essex Casuals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4</v>
      </c>
      <c r="I37" s="66" t="s">
        <v>113</v>
      </c>
      <c r="J37" s="65">
        <v>51</v>
      </c>
      <c r="K37" s="34"/>
      <c r="AA37" s="24">
        <v>51</v>
      </c>
      <c r="AB37" s="25">
        <v>4</v>
      </c>
      <c r="AC37" s="25" t="s">
        <v>3</v>
      </c>
      <c r="AD37" s="36" t="s">
        <v>113</v>
      </c>
      <c r="AE37" s="25">
        <v>51</v>
      </c>
    </row>
    <row r="38" spans="1:31" ht="15">
      <c r="A38" s="30">
        <v>36</v>
      </c>
      <c r="B38" s="30">
        <v>15</v>
      </c>
      <c r="C38" s="30" t="str">
        <f>IF(ISBLANK(B38),"",VLOOKUP(B38,Entries!$A$4:$C$70,2,FALSE))</f>
        <v>A</v>
      </c>
      <c r="D38" s="31" t="str">
        <f>IF(ISBLANK(B38),"",VLOOKUP(B38,Entries!$A$4:$C$70,3,FALSE))</f>
        <v>Saffron Striders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20</v>
      </c>
      <c r="I38" s="66" t="s">
        <v>137</v>
      </c>
      <c r="J38" s="65">
        <v>52</v>
      </c>
      <c r="K38" s="34"/>
      <c r="AA38" s="24">
        <v>52</v>
      </c>
      <c r="AB38" s="25">
        <v>20</v>
      </c>
      <c r="AC38" s="25" t="s">
        <v>3</v>
      </c>
      <c r="AD38" s="36" t="s">
        <v>137</v>
      </c>
      <c r="AE38" s="25">
        <v>52</v>
      </c>
    </row>
    <row r="39" spans="1:31" ht="15">
      <c r="A39" s="30">
        <v>37</v>
      </c>
      <c r="B39" s="30">
        <v>53</v>
      </c>
      <c r="C39" s="30" t="str">
        <f>IF(ISBLANK(B39),"",VLOOKUP(B39,Entries!$A$4:$C$70,2,FALSE))</f>
        <v>V</v>
      </c>
      <c r="D39" s="31" t="str">
        <f>IF(ISBLANK(B39),"",VLOOKUP(B39,Entries!$A$4:$C$70,3,FALSE))</f>
        <v>Benfleet Vets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65</v>
      </c>
      <c r="I39" s="66" t="s">
        <v>200</v>
      </c>
      <c r="J39" s="65">
        <v>53</v>
      </c>
      <c r="K39" s="34"/>
      <c r="AA39" s="24">
        <v>53</v>
      </c>
      <c r="AB39" s="25">
        <v>65</v>
      </c>
      <c r="AC39" s="25" t="s">
        <v>3</v>
      </c>
      <c r="AD39" s="36" t="s">
        <v>200</v>
      </c>
      <c r="AE39" s="25">
        <v>53</v>
      </c>
    </row>
    <row r="40" spans="1:31" ht="15">
      <c r="A40" s="30">
        <v>38</v>
      </c>
      <c r="B40" s="30">
        <v>60</v>
      </c>
      <c r="C40" s="30" t="str">
        <f>IF(ISBLANK(B40),"",VLOOKUP(B40,Entries!$A$4:$C$70,2,FALSE))</f>
        <v>L</v>
      </c>
      <c r="D40" s="31" t="str">
        <f>IF(ISBLANK(B40),"",VLOOKUP(B40,Entries!$A$4:$C$70,3,FALSE))</f>
        <v>Tiptree RR 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24</v>
      </c>
      <c r="I40" s="66" t="s">
        <v>141</v>
      </c>
      <c r="J40" s="65">
        <v>54</v>
      </c>
      <c r="K40" s="34"/>
      <c r="AA40" s="24">
        <v>54</v>
      </c>
      <c r="AB40" s="25">
        <v>24</v>
      </c>
      <c r="AC40" s="25" t="s">
        <v>3</v>
      </c>
      <c r="AD40" s="36" t="s">
        <v>141</v>
      </c>
      <c r="AE40" s="25">
        <v>54</v>
      </c>
    </row>
    <row r="41" spans="1:31" ht="15">
      <c r="A41" s="30">
        <v>39</v>
      </c>
      <c r="B41" s="30">
        <v>67</v>
      </c>
      <c r="C41" s="30" t="str">
        <f>IF(ISBLANK(B41),"",VLOOKUP(B41,Entries!$A$4:$C$70,2,FALSE))</f>
        <v>L</v>
      </c>
      <c r="D41" s="31" t="str">
        <f>IF(ISBLANK(B41),"",VLOOKUP(B41,Entries!$A$4:$C$70,3,FALSE))</f>
        <v>GFDR Ladies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35</v>
      </c>
      <c r="I41" s="66" t="s">
        <v>155</v>
      </c>
      <c r="J41" s="65">
        <v>55</v>
      </c>
      <c r="K41" s="34"/>
      <c r="AA41" s="24">
        <v>55</v>
      </c>
      <c r="AB41" s="25">
        <v>35</v>
      </c>
      <c r="AC41" s="25" t="s">
        <v>3</v>
      </c>
      <c r="AD41" s="36" t="s">
        <v>155</v>
      </c>
      <c r="AE41" s="25">
        <v>55</v>
      </c>
    </row>
    <row r="42" spans="1:31" ht="15">
      <c r="A42" s="30">
        <v>40</v>
      </c>
      <c r="B42" s="30">
        <v>23</v>
      </c>
      <c r="C42" s="30" t="str">
        <f>IF(ISBLANK(B42),"",VLOOKUP(B42,Entries!$A$4:$C$70,2,FALSE))</f>
        <v>A</v>
      </c>
      <c r="D42" s="31" t="str">
        <f>IF(ISBLANK(B42),"",VLOOKUP(B42,Entries!$A$4:$C$70,3,FALSE))</f>
        <v>Springfield Striders Mixed 4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38</v>
      </c>
      <c r="I42" s="66" t="s">
        <v>160</v>
      </c>
      <c r="J42" s="65">
        <v>56</v>
      </c>
      <c r="K42" s="34"/>
      <c r="AA42" s="24">
        <v>56</v>
      </c>
      <c r="AB42" s="25">
        <v>38</v>
      </c>
      <c r="AC42" s="25" t="s">
        <v>3</v>
      </c>
      <c r="AD42" s="36" t="s">
        <v>160</v>
      </c>
      <c r="AE42" s="25">
        <v>56</v>
      </c>
    </row>
    <row r="43" spans="1:31" ht="15">
      <c r="A43" s="30">
        <v>41</v>
      </c>
      <c r="B43" s="30">
        <v>54</v>
      </c>
      <c r="C43" s="30" t="str">
        <f>IF(ISBLANK(B43),"",VLOOKUP(B43,Entries!$A$4:$C$70,2,FALSE))</f>
        <v>V</v>
      </c>
      <c r="D43" s="31" t="str">
        <f>IF(ISBLANK(B43),"",VLOOKUP(B43,Entries!$A$4:$C$70,3,FALSE))</f>
        <v>Mid Essex Casuals Vets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9</v>
      </c>
      <c r="I43" s="66" t="s">
        <v>121</v>
      </c>
      <c r="J43" s="65">
        <v>57</v>
      </c>
      <c r="K43" s="34"/>
      <c r="AA43" s="24">
        <v>57</v>
      </c>
      <c r="AB43" s="25">
        <v>9</v>
      </c>
      <c r="AC43" s="25" t="s">
        <v>3</v>
      </c>
      <c r="AD43" s="36" t="s">
        <v>121</v>
      </c>
      <c r="AE43" s="25">
        <v>57</v>
      </c>
    </row>
    <row r="44" spans="1:31" ht="15">
      <c r="A44" s="30">
        <v>42</v>
      </c>
      <c r="B44" s="30">
        <v>7</v>
      </c>
      <c r="C44" s="30" t="str">
        <f>IF(ISBLANK(B44),"",VLOOKUP(B44,Entries!$A$4:$C$70,2,FALSE))</f>
        <v>A</v>
      </c>
      <c r="D44" s="31" t="str">
        <f>IF(ISBLANK(B44),"",VLOOKUP(B44,Entries!$A$4:$C$70,3,FALSE))</f>
        <v>East Essex Tri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10</v>
      </c>
      <c r="I44" s="66" t="s">
        <v>124</v>
      </c>
      <c r="J44" s="65">
        <v>58</v>
      </c>
      <c r="K44" s="34"/>
      <c r="AA44" s="24">
        <v>58</v>
      </c>
      <c r="AB44" s="25">
        <v>10</v>
      </c>
      <c r="AC44" s="25" t="s">
        <v>3</v>
      </c>
      <c r="AD44" s="36" t="s">
        <v>124</v>
      </c>
      <c r="AE44" s="25">
        <v>58</v>
      </c>
    </row>
    <row r="45" spans="1:31" ht="15">
      <c r="A45" s="30">
        <v>43</v>
      </c>
      <c r="B45" s="30">
        <v>37</v>
      </c>
      <c r="C45" s="30" t="str">
        <f>IF(ISBLANK(B45),"",VLOOKUP(B45,Entries!$A$4:$C$70,2,FALSE))</f>
        <v>A</v>
      </c>
      <c r="D45" s="31" t="str">
        <f>IF(ISBLANK(B45),"",VLOOKUP(B45,Entries!$A$4:$C$70,3,FALSE))</f>
        <v>Mid Essex Casuals Men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16</v>
      </c>
      <c r="I45" s="66" t="s">
        <v>132</v>
      </c>
      <c r="J45" s="65">
        <v>100</v>
      </c>
      <c r="K45" s="34"/>
      <c r="AA45" s="24">
        <v>100</v>
      </c>
      <c r="AB45" s="25">
        <v>16</v>
      </c>
      <c r="AC45" s="25" t="s">
        <v>3</v>
      </c>
      <c r="AD45" s="36" t="s">
        <v>132</v>
      </c>
      <c r="AE45" s="25">
        <v>100</v>
      </c>
    </row>
    <row r="46" spans="1:31" ht="15">
      <c r="A46" s="30">
        <v>44</v>
      </c>
      <c r="B46" s="30">
        <v>69</v>
      </c>
      <c r="C46" s="30" t="str">
        <f>IF(ISBLANK(B46),"",VLOOKUP(B46,Entries!$A$4:$C$70,2,FALSE))</f>
        <v>L</v>
      </c>
      <c r="D46" s="31" t="str">
        <f>IF(ISBLANK(B46),"",VLOOKUP(B46,Entries!$A$4:$C$70,3,FALSE))</f>
        <v>Benfleet Ladies B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2</v>
      </c>
      <c r="I46" s="66" t="s">
        <v>109</v>
      </c>
      <c r="J46" s="65">
        <v>100</v>
      </c>
      <c r="K46" s="34"/>
      <c r="AA46" s="24">
        <v>100</v>
      </c>
      <c r="AB46" s="25">
        <v>2</v>
      </c>
      <c r="AC46" s="25" t="s">
        <v>3</v>
      </c>
      <c r="AD46" s="36" t="s">
        <v>109</v>
      </c>
      <c r="AE46" s="25">
        <v>100</v>
      </c>
    </row>
    <row r="47" spans="1:31" ht="15">
      <c r="A47" s="30">
        <v>45</v>
      </c>
      <c r="B47" s="30">
        <v>17</v>
      </c>
      <c r="C47" s="30" t="str">
        <f>IF(ISBLANK(B47),"",VLOOKUP(B47,Entries!$A$4:$C$70,2,FALSE))</f>
        <v>A</v>
      </c>
      <c r="D47" s="31" t="str">
        <f>IF(ISBLANK(B47),"",VLOOKUP(B47,Entries!$A$4:$C$70,3,FALSE))</f>
        <v>BSRC</v>
      </c>
      <c r="E47" s="30">
        <f t="shared" si="0"/>
        <v>45</v>
      </c>
      <c r="F47" s="25">
        <f>IF(COUNTIF($B$3:B47,B47)&gt;1,"*","")</f>
      </c>
      <c r="G47" s="67"/>
      <c r="H47" s="62"/>
      <c r="I47" s="63"/>
      <c r="J47" s="64"/>
      <c r="K47" s="34"/>
      <c r="AA47" s="24">
        <v>6</v>
      </c>
      <c r="AB47" s="25">
        <v>61</v>
      </c>
      <c r="AC47" s="25" t="s">
        <v>0</v>
      </c>
      <c r="AD47" s="36" t="s">
        <v>172</v>
      </c>
      <c r="AE47" s="25">
        <v>6</v>
      </c>
    </row>
    <row r="48" spans="1:31" ht="15">
      <c r="A48" s="30">
        <v>46</v>
      </c>
      <c r="B48" s="30">
        <v>13</v>
      </c>
      <c r="C48" s="30" t="str">
        <f>IF(ISBLANK(B48),"",VLOOKUP(B48,Entries!$A$4:$C$70,2,FALSE))</f>
        <v>A</v>
      </c>
      <c r="D48" s="31" t="str">
        <f>IF(ISBLANK(B48),"",VLOOKUP(B48,Entries!$A$4:$C$70,3,FALSE))</f>
        <v>Tiptree RR Mixed A</v>
      </c>
      <c r="E48" s="30">
        <f t="shared" si="0"/>
        <v>46</v>
      </c>
      <c r="F48" s="25">
        <f>IF(COUNTIF($B$3:B48,B48)&gt;1,"*","")</f>
      </c>
      <c r="G48" s="61" t="s">
        <v>197</v>
      </c>
      <c r="H48" s="43"/>
      <c r="I48" s="42"/>
      <c r="J48" s="43" t="s">
        <v>62</v>
      </c>
      <c r="K48" s="34"/>
      <c r="AA48" s="24">
        <v>10</v>
      </c>
      <c r="AB48" s="25">
        <v>62</v>
      </c>
      <c r="AC48" s="25" t="s">
        <v>0</v>
      </c>
      <c r="AD48" s="36" t="s">
        <v>97</v>
      </c>
      <c r="AE48" s="25">
        <v>10</v>
      </c>
    </row>
    <row r="49" spans="1:31" ht="15">
      <c r="A49" s="30">
        <v>47</v>
      </c>
      <c r="B49" s="30">
        <v>42</v>
      </c>
      <c r="C49" s="30" t="str">
        <f>IF(ISBLANK(B49),"",VLOOKUP(B49,Entries!$A$4:$C$70,2,FALSE))</f>
        <v>A</v>
      </c>
      <c r="D49" s="31" t="str">
        <f>IF(ISBLANK(B49),"",VLOOKUP(B49,Entries!$A$4:$C$70,3,FALSE))</f>
        <v>Billericay Men</v>
      </c>
      <c r="E49" s="30">
        <f t="shared" si="0"/>
        <v>47</v>
      </c>
      <c r="F49" s="25">
        <f>IF(COUNTIF($B$3:B49,B49)&gt;1,"*","")</f>
      </c>
      <c r="G49" s="65">
        <v>1</v>
      </c>
      <c r="H49" s="65">
        <v>61</v>
      </c>
      <c r="I49" s="66" t="s">
        <v>172</v>
      </c>
      <c r="J49" s="65">
        <v>6</v>
      </c>
      <c r="K49" s="34"/>
      <c r="AA49" s="24">
        <v>13</v>
      </c>
      <c r="AB49" s="25">
        <v>68</v>
      </c>
      <c r="AC49" s="25" t="s">
        <v>0</v>
      </c>
      <c r="AD49" s="36" t="s">
        <v>100</v>
      </c>
      <c r="AE49" s="25">
        <v>13</v>
      </c>
    </row>
    <row r="50" spans="1:31" ht="15">
      <c r="A50" s="30">
        <v>48</v>
      </c>
      <c r="B50" s="30">
        <v>32</v>
      </c>
      <c r="C50" s="30" t="str">
        <f>IF(ISBLANK(B50),"",VLOOKUP(B50,Entries!$A$4:$C$70,2,FALSE))</f>
        <v>A</v>
      </c>
      <c r="D50" s="31" t="str">
        <f>IF(ISBLANK(B50),"",VLOOKUP(B50,Entries!$A$4:$C$70,3,FALSE))</f>
        <v>Southend AC Mixed</v>
      </c>
      <c r="E50" s="30">
        <f t="shared" si="0"/>
        <v>48</v>
      </c>
      <c r="F50" s="25">
        <f>IF(COUNTIF($B$3:B50,B50)&gt;1,"*","")</f>
      </c>
      <c r="G50" s="65">
        <v>2</v>
      </c>
      <c r="H50" s="65">
        <v>62</v>
      </c>
      <c r="I50" s="66" t="s">
        <v>97</v>
      </c>
      <c r="J50" s="65">
        <v>10</v>
      </c>
      <c r="K50" s="34"/>
      <c r="AA50" s="24">
        <v>16</v>
      </c>
      <c r="AB50" s="25">
        <v>63</v>
      </c>
      <c r="AC50" s="25" t="s">
        <v>0</v>
      </c>
      <c r="AD50" s="36" t="s">
        <v>98</v>
      </c>
      <c r="AE50" s="25">
        <v>16</v>
      </c>
    </row>
    <row r="51" spans="1:31" ht="15">
      <c r="A51" s="30">
        <v>49</v>
      </c>
      <c r="B51" s="30">
        <v>70</v>
      </c>
      <c r="C51" s="30" t="str">
        <f>IF(ISBLANK(B51),"",VLOOKUP(B51,Entries!$A$4:$C$70,2,FALSE))</f>
        <v>L</v>
      </c>
      <c r="D51" s="31" t="str">
        <f>IF(ISBLANK(B51),"",VLOOKUP(B51,Entries!$A$4:$C$70,3,FALSE))</f>
        <v>Billericay Ladies</v>
      </c>
      <c r="E51" s="30">
        <f t="shared" si="0"/>
        <v>49</v>
      </c>
      <c r="F51" s="25">
        <f>IF(COUNTIF($B$3:B51,B51)&gt;1,"*","")</f>
      </c>
      <c r="G51" s="65">
        <v>3</v>
      </c>
      <c r="H51" s="65">
        <v>68</v>
      </c>
      <c r="I51" s="66" t="s">
        <v>100</v>
      </c>
      <c r="J51" s="65">
        <v>13</v>
      </c>
      <c r="K51" s="34"/>
      <c r="AA51" s="24">
        <v>30</v>
      </c>
      <c r="AB51" s="25">
        <v>66</v>
      </c>
      <c r="AC51" s="25" t="s">
        <v>0</v>
      </c>
      <c r="AD51" s="36" t="s">
        <v>103</v>
      </c>
      <c r="AE51" s="25">
        <v>30</v>
      </c>
    </row>
    <row r="52" spans="1:31" ht="15">
      <c r="A52" s="30">
        <v>50</v>
      </c>
      <c r="B52" s="30">
        <v>57</v>
      </c>
      <c r="C52" s="30" t="str">
        <f>IF(ISBLANK(B52),"",VLOOKUP(B52,Entries!$A$4:$C$70,2,FALSE))</f>
        <v>L</v>
      </c>
      <c r="D52" s="31" t="str">
        <f>IF(ISBLANK(B52),"",VLOOKUP(B52,Entries!$A$4:$C$70,3,FALSE))</f>
        <v>Pitsea RC 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63</v>
      </c>
      <c r="I52" s="66" t="s">
        <v>98</v>
      </c>
      <c r="J52" s="65">
        <v>16</v>
      </c>
      <c r="K52" s="34"/>
      <c r="AA52" s="24">
        <v>32</v>
      </c>
      <c r="AB52" s="25">
        <v>64</v>
      </c>
      <c r="AC52" s="25" t="s">
        <v>0</v>
      </c>
      <c r="AD52" s="36" t="s">
        <v>174</v>
      </c>
      <c r="AE52" s="25">
        <v>32</v>
      </c>
    </row>
    <row r="53" spans="1:31" ht="15">
      <c r="A53" s="30">
        <v>51</v>
      </c>
      <c r="B53" s="30">
        <v>4</v>
      </c>
      <c r="C53" s="30" t="str">
        <f>IF(ISBLANK(B53),"",VLOOKUP(B53,Entries!$A$4:$C$70,2,FALSE))</f>
        <v>A</v>
      </c>
      <c r="D53" s="31" t="str">
        <f>IF(ISBLANK(B53),"",VLOOKUP(B53,Entries!$A$4:$C$70,3,FALSE))</f>
        <v>Pitsea RC mixed</v>
      </c>
      <c r="E53" s="30">
        <f t="shared" si="0"/>
        <v>51</v>
      </c>
      <c r="F53" s="25">
        <f>IF(COUNTIF($B$3:B53,B53)&gt;1,"*","")</f>
      </c>
      <c r="G53" s="65">
        <v>5</v>
      </c>
      <c r="H53" s="65">
        <v>66</v>
      </c>
      <c r="I53" s="66" t="s">
        <v>103</v>
      </c>
      <c r="J53" s="65">
        <v>30</v>
      </c>
      <c r="K53" s="34"/>
      <c r="AA53" s="24">
        <v>35</v>
      </c>
      <c r="AB53" s="25">
        <v>58</v>
      </c>
      <c r="AC53" s="25" t="s">
        <v>0</v>
      </c>
      <c r="AD53" s="36" t="s">
        <v>170</v>
      </c>
      <c r="AE53" s="25">
        <v>35</v>
      </c>
    </row>
    <row r="54" spans="1:31" ht="15">
      <c r="A54" s="30">
        <v>52</v>
      </c>
      <c r="B54" s="30">
        <v>20</v>
      </c>
      <c r="C54" s="30" t="str">
        <f>IF(ISBLANK(B54),"",VLOOKUP(B54,Entries!$A$4:$C$70,2,FALSE))</f>
        <v>A</v>
      </c>
      <c r="D54" s="31" t="str">
        <f>IF(ISBLANK(B54),"",VLOOKUP(B54,Entries!$A$4:$C$70,3,FALSE))</f>
        <v>Springfield Striders Mixed 1</v>
      </c>
      <c r="E54" s="30">
        <f t="shared" si="0"/>
        <v>52</v>
      </c>
      <c r="F54" s="25">
        <f>IF(COUNTIF($B$3:B54,B54)&gt;1,"*","")</f>
      </c>
      <c r="G54" s="65">
        <v>6</v>
      </c>
      <c r="H54" s="65">
        <v>64</v>
      </c>
      <c r="I54" s="66" t="s">
        <v>174</v>
      </c>
      <c r="J54" s="65">
        <v>32</v>
      </c>
      <c r="K54" s="34"/>
      <c r="AA54" s="24">
        <v>38</v>
      </c>
      <c r="AB54" s="25">
        <v>60</v>
      </c>
      <c r="AC54" s="25" t="s">
        <v>0</v>
      </c>
      <c r="AD54" s="36" t="s">
        <v>171</v>
      </c>
      <c r="AE54" s="25">
        <v>38</v>
      </c>
    </row>
    <row r="55" spans="1:31" ht="15">
      <c r="A55" s="30">
        <v>53</v>
      </c>
      <c r="B55" s="30">
        <v>65</v>
      </c>
      <c r="C55" s="30" t="str">
        <f>IF(ISBLANK(B55),"",VLOOKUP(B55,Entries!$A$4:$C$70,2,FALSE))</f>
        <v>A</v>
      </c>
      <c r="D55" s="31" t="str">
        <f>IF(ISBLANK(B55),"",VLOOKUP(B55,Entries!$A$4:$C$70,3,FALSE))</f>
        <v>Thrift Green Trotters Mixed</v>
      </c>
      <c r="E55" s="30">
        <f t="shared" si="0"/>
        <v>53</v>
      </c>
      <c r="F55" s="25">
        <f>IF(COUNTIF($B$3:B55,B55)&gt;1,"*","")</f>
      </c>
      <c r="G55" s="65">
        <v>7</v>
      </c>
      <c r="H55" s="65">
        <v>58</v>
      </c>
      <c r="I55" s="66" t="s">
        <v>170</v>
      </c>
      <c r="J55" s="65">
        <v>35</v>
      </c>
      <c r="K55" s="34"/>
      <c r="AA55" s="24">
        <v>39</v>
      </c>
      <c r="AB55" s="25">
        <v>67</v>
      </c>
      <c r="AC55" s="25" t="s">
        <v>0</v>
      </c>
      <c r="AD55" s="36" t="s">
        <v>179</v>
      </c>
      <c r="AE55" s="25">
        <v>39</v>
      </c>
    </row>
    <row r="56" spans="1:31" ht="15">
      <c r="A56" s="30">
        <v>54</v>
      </c>
      <c r="B56" s="30">
        <v>24</v>
      </c>
      <c r="C56" s="30" t="str">
        <f>IF(ISBLANK(B56),"",VLOOKUP(B56,Entries!$A$4:$C$70,2,FALSE))</f>
        <v>A</v>
      </c>
      <c r="D56" s="31" t="str">
        <f>IF(ISBLANK(B56),"",VLOOKUP(B56,Entries!$A$4:$C$70,3,FALSE))</f>
        <v>Springfield Striders Mixed 5</v>
      </c>
      <c r="E56" s="30">
        <f t="shared" si="0"/>
        <v>54</v>
      </c>
      <c r="F56" s="25">
        <f>IF(COUNTIF($B$3:B56,B56)&gt;1,"*","")</f>
      </c>
      <c r="G56" s="65">
        <v>8</v>
      </c>
      <c r="H56" s="65">
        <v>60</v>
      </c>
      <c r="I56" s="66" t="s">
        <v>171</v>
      </c>
      <c r="J56" s="65">
        <v>38</v>
      </c>
      <c r="K56" s="34"/>
      <c r="AA56" s="24">
        <v>44</v>
      </c>
      <c r="AB56" s="25">
        <v>69</v>
      </c>
      <c r="AC56" s="25" t="s">
        <v>0</v>
      </c>
      <c r="AD56" s="36" t="s">
        <v>101</v>
      </c>
      <c r="AE56" s="25">
        <v>44</v>
      </c>
    </row>
    <row r="57" spans="1:31" ht="15">
      <c r="A57" s="30">
        <v>55</v>
      </c>
      <c r="B57" s="30">
        <v>35</v>
      </c>
      <c r="C57" s="30" t="str">
        <f>IF(ISBLANK(B57),"",VLOOKUP(B57,Entries!$A$4:$C$70,2,FALSE))</f>
        <v>A</v>
      </c>
      <c r="D57" s="31" t="str">
        <f>IF(ISBLANK(B57),"",VLOOKUP(B57,Entries!$A$4:$C$70,3,FALSE))</f>
        <v>GFDR Mixed</v>
      </c>
      <c r="E57" s="30">
        <f t="shared" si="0"/>
        <v>55</v>
      </c>
      <c r="F57" s="25">
        <f>IF(COUNTIF($B$3:B57,B57)&gt;1,"*","")</f>
      </c>
      <c r="G57" s="65">
        <v>9</v>
      </c>
      <c r="H57" s="65">
        <v>67</v>
      </c>
      <c r="I57" s="66" t="s">
        <v>179</v>
      </c>
      <c r="J57" s="65">
        <v>39</v>
      </c>
      <c r="K57" s="34"/>
      <c r="AA57" s="24">
        <v>49</v>
      </c>
      <c r="AB57" s="25">
        <v>70</v>
      </c>
      <c r="AC57" s="25" t="s">
        <v>0</v>
      </c>
      <c r="AD57" s="36" t="s">
        <v>192</v>
      </c>
      <c r="AE57" s="25">
        <v>49</v>
      </c>
    </row>
    <row r="58" spans="1:31" ht="15">
      <c r="A58" s="30">
        <v>56</v>
      </c>
      <c r="B58" s="30">
        <v>38</v>
      </c>
      <c r="C58" s="30" t="str">
        <f>IF(ISBLANK(B58),"",VLOOKUP(B58,Entries!$A$4:$C$70,2,FALSE))</f>
        <v>A</v>
      </c>
      <c r="D58" s="31" t="str">
        <f>IF(ISBLANK(B58),"",VLOOKUP(B58,Entries!$A$4:$C$70,3,FALSE))</f>
        <v>Mid Essex Casuals Mixed</v>
      </c>
      <c r="E58" s="30">
        <f t="shared" si="0"/>
        <v>56</v>
      </c>
      <c r="F58" s="25">
        <f>IF(COUNTIF($B$3:B58,B58)&gt;1,"*","")</f>
      </c>
      <c r="G58" s="65">
        <v>10</v>
      </c>
      <c r="H58" s="65">
        <v>69</v>
      </c>
      <c r="I58" s="66" t="s">
        <v>101</v>
      </c>
      <c r="J58" s="65">
        <v>44</v>
      </c>
      <c r="K58" s="34"/>
      <c r="AA58" s="24">
        <v>50</v>
      </c>
      <c r="AB58" s="25">
        <v>57</v>
      </c>
      <c r="AC58" s="25" t="s">
        <v>0</v>
      </c>
      <c r="AD58" s="36" t="s">
        <v>169</v>
      </c>
      <c r="AE58" s="25">
        <v>50</v>
      </c>
    </row>
    <row r="59" spans="1:31" ht="15">
      <c r="A59" s="30">
        <v>57</v>
      </c>
      <c r="B59" s="30">
        <v>9</v>
      </c>
      <c r="C59" s="30" t="str">
        <f>IF(ISBLANK(B59),"",VLOOKUP(B59,Entries!$A$4:$C$70,2,FALSE))</f>
        <v>A</v>
      </c>
      <c r="D59" s="31" t="str">
        <f>IF(ISBLANK(B59),"",VLOOKUP(B59,Entries!$A$4:$C$70,3,FALSE))</f>
        <v>Nomads A</v>
      </c>
      <c r="E59" s="30">
        <f t="shared" si="0"/>
        <v>57</v>
      </c>
      <c r="F59" s="25">
        <f>IF(COUNTIF($B$3:B59,B59)&gt;1,"*","")</f>
      </c>
      <c r="G59" s="65">
        <v>11</v>
      </c>
      <c r="H59" s="65">
        <v>70</v>
      </c>
      <c r="I59" s="66" t="s">
        <v>192</v>
      </c>
      <c r="J59" s="65">
        <v>49</v>
      </c>
      <c r="K59" s="34"/>
      <c r="AA59" s="24">
        <v>14</v>
      </c>
      <c r="AB59" s="25">
        <v>51</v>
      </c>
      <c r="AC59" s="25" t="s">
        <v>2</v>
      </c>
      <c r="AD59" s="36" t="s">
        <v>74</v>
      </c>
      <c r="AE59" s="25">
        <v>14</v>
      </c>
    </row>
    <row r="60" spans="1:31" ht="15">
      <c r="A60" s="30">
        <v>58</v>
      </c>
      <c r="B60" s="30">
        <v>10</v>
      </c>
      <c r="C60" s="30" t="str">
        <f>IF(ISBLANK(B60),"",VLOOKUP(B60,Entries!$A$4:$C$70,2,FALSE))</f>
        <v>A</v>
      </c>
      <c r="D60" s="31" t="str">
        <f>IF(ISBLANK(B60),"",VLOOKUP(B60,Entries!$A$4:$C$70,3,FALSE))</f>
        <v>Nomads B</v>
      </c>
      <c r="E60" s="30">
        <f t="shared" si="0"/>
        <v>58</v>
      </c>
      <c r="F60" s="25">
        <f>IF(COUNTIF($B$3:B60,B60)&gt;1,"*","")</f>
      </c>
      <c r="G60" s="65">
        <v>12</v>
      </c>
      <c r="H60" s="65">
        <v>57</v>
      </c>
      <c r="I60" s="66" t="s">
        <v>169</v>
      </c>
      <c r="J60" s="65">
        <v>50</v>
      </c>
      <c r="K60" s="34"/>
      <c r="AA60" s="24">
        <v>18</v>
      </c>
      <c r="AB60" s="25">
        <v>52</v>
      </c>
      <c r="AC60" s="25" t="s">
        <v>2</v>
      </c>
      <c r="AD60" s="36" t="s">
        <v>35</v>
      </c>
      <c r="AE60" s="25">
        <v>18</v>
      </c>
    </row>
    <row r="61" spans="1:31" ht="15">
      <c r="A61" s="30">
        <v>100</v>
      </c>
      <c r="B61" s="30">
        <v>50</v>
      </c>
      <c r="C61" s="30" t="str">
        <f>IF(ISBLANK(B61),"",VLOOKUP(B61,Entries!$A$4:$C$70,2,FALSE))</f>
        <v>V</v>
      </c>
      <c r="D61" s="31" t="str">
        <f>IF(ISBLANK(B61),"",VLOOKUP(B61,Entries!$A$4:$C$70,3,FALSE))</f>
        <v>IAC Vets</v>
      </c>
      <c r="E61" s="30">
        <f t="shared" si="0"/>
        <v>100</v>
      </c>
      <c r="F61" s="25">
        <f>IF(COUNTIF($B$3:B61,B61)&gt;1,"*","")</f>
      </c>
      <c r="G61" s="49"/>
      <c r="H61" s="62"/>
      <c r="I61" s="63"/>
      <c r="J61" s="64"/>
      <c r="K61" s="34"/>
      <c r="AA61" s="24">
        <v>37</v>
      </c>
      <c r="AB61" s="25">
        <v>53</v>
      </c>
      <c r="AC61" s="25" t="s">
        <v>2</v>
      </c>
      <c r="AD61" s="36" t="s">
        <v>167</v>
      </c>
      <c r="AE61" s="25">
        <v>37</v>
      </c>
    </row>
    <row r="62" spans="1:31" ht="15">
      <c r="A62" s="30">
        <v>100</v>
      </c>
      <c r="B62" s="30">
        <v>16</v>
      </c>
      <c r="C62" s="30" t="str">
        <f>IF(ISBLANK(B62),"",VLOOKUP(B62,Entries!$A$4:$C$70,2,FALSE))</f>
        <v>A</v>
      </c>
      <c r="D62" s="31" t="str">
        <f>IF(ISBLANK(B62),"",VLOOKUP(B62,Entries!$A$4:$C$70,3,FALSE))</f>
        <v>Eton Manor AC B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41</v>
      </c>
      <c r="AB62" s="25">
        <v>54</v>
      </c>
      <c r="AC62" s="25" t="s">
        <v>2</v>
      </c>
      <c r="AD62" s="36" t="s">
        <v>168</v>
      </c>
      <c r="AE62" s="25">
        <v>41</v>
      </c>
    </row>
    <row r="63" spans="1:31" ht="15">
      <c r="A63" s="30">
        <v>100</v>
      </c>
      <c r="B63" s="30">
        <v>2</v>
      </c>
      <c r="C63" s="30" t="str">
        <f>IF(ISBLANK(B63),"",VLOOKUP(B63,Entries!$A$4:$C$70,2,FALSE))</f>
        <v>A</v>
      </c>
      <c r="D63" s="31" t="str">
        <f>IF(ISBLANK(B63),"",VLOOKUP(B63,Entries!$A$4:$C$70,3,FALSE))</f>
        <v>IAC B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51</v>
      </c>
      <c r="I63" s="66" t="s">
        <v>74</v>
      </c>
      <c r="J63" s="65">
        <v>14</v>
      </c>
      <c r="K63" s="34"/>
      <c r="AA63" s="24">
        <v>100</v>
      </c>
      <c r="AB63" s="25">
        <v>50</v>
      </c>
      <c r="AC63" s="25" t="s">
        <v>2</v>
      </c>
      <c r="AD63" s="36" t="s">
        <v>165</v>
      </c>
      <c r="AE63" s="25">
        <v>100</v>
      </c>
    </row>
    <row r="64" spans="6:11" ht="15">
      <c r="F64" s="25">
        <f>IF(COUNTIF($B$3:B64,B64)&gt;1,"*","")</f>
      </c>
      <c r="G64" s="65">
        <v>2</v>
      </c>
      <c r="H64" s="65">
        <v>52</v>
      </c>
      <c r="I64" s="66" t="s">
        <v>35</v>
      </c>
      <c r="J64" s="65">
        <v>18</v>
      </c>
      <c r="K64" s="34"/>
    </row>
    <row r="65" spans="6:11" ht="15">
      <c r="F65" s="25">
        <f>IF(COUNTIF($B$3:B65,B65)&gt;1,"*","")</f>
      </c>
      <c r="G65" s="65">
        <v>3</v>
      </c>
      <c r="H65" s="65">
        <v>53</v>
      </c>
      <c r="I65" s="66" t="s">
        <v>167</v>
      </c>
      <c r="J65" s="65">
        <v>37</v>
      </c>
      <c r="K65" s="34"/>
    </row>
    <row r="66" spans="6:11" ht="15">
      <c r="F66" s="25">
        <f>IF(COUNTIF($B$3:B66,B66)&gt;1,"*","")</f>
      </c>
      <c r="G66" s="65">
        <v>4</v>
      </c>
      <c r="H66" s="65">
        <v>54</v>
      </c>
      <c r="I66" s="66" t="s">
        <v>168</v>
      </c>
      <c r="J66" s="65">
        <v>41</v>
      </c>
      <c r="K66" s="34"/>
    </row>
    <row r="67" spans="6:11" ht="15">
      <c r="F67" s="25">
        <f>IF(COUNTIF($B$3:B67,B67)&gt;1,"*","")</f>
      </c>
      <c r="G67" s="30">
        <v>5</v>
      </c>
      <c r="H67" s="30">
        <v>50</v>
      </c>
      <c r="I67" s="31" t="s">
        <v>165</v>
      </c>
      <c r="J67" s="30">
        <v>100</v>
      </c>
      <c r="K67" s="34"/>
    </row>
    <row r="68" spans="6:11" ht="15">
      <c r="F68" s="25">
        <f>IF(COUNTIF($B$3:B68,B68)&gt;1,"*","")</f>
      </c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  <row r="71" spans="8:9" ht="15">
      <c r="H71" s="60"/>
      <c r="I71" s="34"/>
    </row>
    <row r="72" spans="8:9" ht="15">
      <c r="H72" s="60"/>
      <c r="I72" s="34"/>
    </row>
    <row r="73" spans="8:9" ht="15">
      <c r="H73" s="60"/>
      <c r="I73" s="34"/>
    </row>
  </sheetData>
  <sheetProtection/>
  <mergeCells count="2">
    <mergeCell ref="A1:E1"/>
    <mergeCell ref="G1:J1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10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18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63">IF(ISBLANK(B3),"",A3)</f>
        <v>1</v>
      </c>
      <c r="F3" s="25">
        <f>IF(COUNTIF($B$3:B3,B3)&gt;1,"*","")</f>
      </c>
      <c r="G3" s="65">
        <v>1</v>
      </c>
      <c r="H3" s="65">
        <v>18</v>
      </c>
      <c r="I3" s="66" t="s">
        <v>70</v>
      </c>
      <c r="J3" s="65">
        <v>1</v>
      </c>
      <c r="K3" s="34"/>
      <c r="AA3" s="24">
        <v>1</v>
      </c>
      <c r="AB3" s="25">
        <v>18</v>
      </c>
      <c r="AC3" s="25" t="s">
        <v>3</v>
      </c>
      <c r="AD3" s="36" t="s">
        <v>70</v>
      </c>
      <c r="AE3" s="25">
        <v>1</v>
      </c>
    </row>
    <row r="4" spans="1:31" ht="15">
      <c r="A4" s="30">
        <v>2</v>
      </c>
      <c r="B4" s="30">
        <v>26</v>
      </c>
      <c r="C4" s="30" t="str">
        <f>IF(ISBLANK(B4),"",VLOOKUP(B4,Entries!$A$4:$C$70,2,FALSE))</f>
        <v>A</v>
      </c>
      <c r="D4" s="31" t="str">
        <f>IF(ISBLANK(B4),"",VLOOKUP(B4,Entries!$A$4:$C$70,3,FALSE))</f>
        <v>Harwich Runners</v>
      </c>
      <c r="E4" s="30">
        <f t="shared" si="0"/>
        <v>2</v>
      </c>
      <c r="F4" s="25">
        <f>IF(COUNTIF($B$3:B4,B4)&gt;1,"*","")</f>
      </c>
      <c r="G4" s="65">
        <v>2</v>
      </c>
      <c r="H4" s="65">
        <v>26</v>
      </c>
      <c r="I4" s="66" t="s">
        <v>57</v>
      </c>
      <c r="J4" s="65">
        <v>2</v>
      </c>
      <c r="K4" s="34"/>
      <c r="AA4" s="24">
        <v>2</v>
      </c>
      <c r="AB4" s="25">
        <v>26</v>
      </c>
      <c r="AC4" s="25" t="s">
        <v>3</v>
      </c>
      <c r="AD4" s="36" t="s">
        <v>57</v>
      </c>
      <c r="AE4" s="25">
        <v>2</v>
      </c>
    </row>
    <row r="5" spans="1:31" ht="15">
      <c r="A5" s="30">
        <v>3</v>
      </c>
      <c r="B5" s="30">
        <v>30</v>
      </c>
      <c r="C5" s="30" t="str">
        <f>IF(ISBLANK(B5),"",VLOOKUP(B5,Entries!$A$4:$C$70,2,FALSE))</f>
        <v>A</v>
      </c>
      <c r="D5" s="31" t="str">
        <f>IF(ISBLANK(B5),"",VLOOKUP(B5,Entries!$A$4:$C$70,3,FALSE))</f>
        <v>Southend Men AC A</v>
      </c>
      <c r="E5" s="30">
        <f t="shared" si="0"/>
        <v>3</v>
      </c>
      <c r="F5" s="25">
        <f>IF(COUNTIF($B$3:B5,B5)&gt;1,"*","")</f>
      </c>
      <c r="G5" s="65">
        <v>3</v>
      </c>
      <c r="H5" s="65">
        <v>42</v>
      </c>
      <c r="I5" s="66" t="s">
        <v>188</v>
      </c>
      <c r="J5" s="65">
        <v>2</v>
      </c>
      <c r="K5" s="34"/>
      <c r="AA5" s="24">
        <v>2</v>
      </c>
      <c r="AB5" s="25">
        <v>42</v>
      </c>
      <c r="AC5" s="25" t="s">
        <v>3</v>
      </c>
      <c r="AD5" s="36" t="s">
        <v>188</v>
      </c>
      <c r="AE5" s="25">
        <v>2</v>
      </c>
    </row>
    <row r="6" spans="1:31" ht="15">
      <c r="A6" s="30">
        <v>4</v>
      </c>
      <c r="B6" s="30">
        <v>19</v>
      </c>
      <c r="C6" s="30" t="str">
        <f>IF(ISBLANK(B6),"",VLOOKUP(B6,Entries!$A$4:$C$70,2,FALSE))</f>
        <v>A</v>
      </c>
      <c r="D6" s="31" t="str">
        <f>IF(ISBLANK(B6),"",VLOOKUP(B6,Entries!$A$4:$C$70,3,FALSE))</f>
        <v>Springfield Striders Men B</v>
      </c>
      <c r="E6" s="30">
        <f t="shared" si="0"/>
        <v>4</v>
      </c>
      <c r="F6" s="25">
        <f>IF(COUNTIF($B$3:B6,B6)&gt;1,"*","")</f>
      </c>
      <c r="G6" s="65">
        <v>4</v>
      </c>
      <c r="H6" s="65">
        <v>30</v>
      </c>
      <c r="I6" s="66" t="s">
        <v>148</v>
      </c>
      <c r="J6" s="65">
        <v>3</v>
      </c>
      <c r="K6" s="34"/>
      <c r="AA6" s="24">
        <v>3</v>
      </c>
      <c r="AB6" s="25">
        <v>30</v>
      </c>
      <c r="AC6" s="25" t="s">
        <v>3</v>
      </c>
      <c r="AD6" s="36" t="s">
        <v>148</v>
      </c>
      <c r="AE6" s="25">
        <v>3</v>
      </c>
    </row>
    <row r="7" spans="1:31" ht="15">
      <c r="A7" s="30">
        <v>2</v>
      </c>
      <c r="B7" s="30">
        <v>42</v>
      </c>
      <c r="C7" s="30" t="str">
        <f>IF(ISBLANK(B7),"",VLOOKUP(B7,Entries!$A$4:$C$70,2,FALSE))</f>
        <v>A</v>
      </c>
      <c r="D7" s="31" t="str">
        <f>IF(ISBLANK(B7),"",VLOOKUP(B7,Entries!$A$4:$C$70,3,FALSE))</f>
        <v>Billericay Men</v>
      </c>
      <c r="E7" s="30">
        <f t="shared" si="0"/>
        <v>2</v>
      </c>
      <c r="F7" s="25">
        <f>IF(COUNTIF($B$3:B7,B7)&gt;1,"*","")</f>
      </c>
      <c r="G7" s="65">
        <v>5</v>
      </c>
      <c r="H7" s="65">
        <v>19</v>
      </c>
      <c r="I7" s="66" t="s">
        <v>80</v>
      </c>
      <c r="J7" s="65">
        <v>4</v>
      </c>
      <c r="K7" s="34"/>
      <c r="AA7" s="24">
        <v>4</v>
      </c>
      <c r="AB7" s="25">
        <v>19</v>
      </c>
      <c r="AC7" s="25" t="s">
        <v>3</v>
      </c>
      <c r="AD7" s="36" t="s">
        <v>80</v>
      </c>
      <c r="AE7" s="25">
        <v>4</v>
      </c>
    </row>
    <row r="8" spans="1:31" ht="15">
      <c r="A8" s="30">
        <v>6</v>
      </c>
      <c r="B8" s="30">
        <v>28</v>
      </c>
      <c r="C8" s="30" t="str">
        <f>IF(ISBLANK(B8),"",VLOOKUP(B8,Entries!$A$4:$C$70,2,FALSE))</f>
        <v>A</v>
      </c>
      <c r="D8" s="31" t="str">
        <f>IF(ISBLANK(B8),"",VLOOKUP(B8,Entries!$A$4:$C$70,3,FALSE))</f>
        <v>Thrift Green Trotters Men A</v>
      </c>
      <c r="E8" s="30">
        <f t="shared" si="0"/>
        <v>6</v>
      </c>
      <c r="F8" s="25">
        <f>IF(COUNTIF($B$3:B8,B8)&gt;1,"*","")</f>
      </c>
      <c r="G8" s="65">
        <v>6</v>
      </c>
      <c r="H8" s="65">
        <v>28</v>
      </c>
      <c r="I8" s="66" t="s">
        <v>144</v>
      </c>
      <c r="J8" s="65">
        <v>6</v>
      </c>
      <c r="K8" s="34"/>
      <c r="AA8" s="24">
        <v>6</v>
      </c>
      <c r="AB8" s="25">
        <v>28</v>
      </c>
      <c r="AC8" s="25" t="s">
        <v>3</v>
      </c>
      <c r="AD8" s="36" t="s">
        <v>144</v>
      </c>
      <c r="AE8" s="25">
        <v>6</v>
      </c>
    </row>
    <row r="9" spans="1:31" ht="15">
      <c r="A9" s="30">
        <v>7</v>
      </c>
      <c r="B9" s="30">
        <v>6</v>
      </c>
      <c r="C9" s="30" t="str">
        <f>IF(ISBLANK(B9),"",VLOOKUP(B9,Entries!$A$4:$C$70,2,FALSE))</f>
        <v>A</v>
      </c>
      <c r="D9" s="31" t="str">
        <f>IF(ISBLANK(B9),"",VLOOKUP(B9,Entries!$A$4:$C$70,3,FALSE))</f>
        <v>Leigh on Sea Striders Men</v>
      </c>
      <c r="E9" s="30">
        <f t="shared" si="0"/>
        <v>7</v>
      </c>
      <c r="F9" s="25">
        <f>IF(COUNTIF($B$3:B9,B9)&gt;1,"*","")</f>
      </c>
      <c r="G9" s="65">
        <v>7</v>
      </c>
      <c r="H9" s="65">
        <v>6</v>
      </c>
      <c r="I9" s="66" t="s">
        <v>115</v>
      </c>
      <c r="J9" s="65">
        <v>7</v>
      </c>
      <c r="K9" s="34"/>
      <c r="AA9" s="24">
        <v>7</v>
      </c>
      <c r="AB9" s="25">
        <v>6</v>
      </c>
      <c r="AC9" s="25" t="s">
        <v>3</v>
      </c>
      <c r="AD9" s="36" t="s">
        <v>115</v>
      </c>
      <c r="AE9" s="25">
        <v>7</v>
      </c>
    </row>
    <row r="10" spans="1:31" ht="15">
      <c r="A10" s="30">
        <v>8</v>
      </c>
      <c r="B10" s="30">
        <v>40</v>
      </c>
      <c r="C10" s="30" t="str">
        <f>IF(ISBLANK(B10),"",VLOOKUP(B10,Entries!$A$4:$C$70,2,FALSE))</f>
        <v>A</v>
      </c>
      <c r="D10" s="31" t="str">
        <f>IF(ISBLANK(B10),"",VLOOKUP(B10,Entries!$A$4:$C$70,3,FALSE))</f>
        <v>Benfleet Men A</v>
      </c>
      <c r="E10" s="30">
        <f t="shared" si="0"/>
        <v>8</v>
      </c>
      <c r="F10" s="25">
        <f>IF(COUNTIF($B$3:B10,B10)&gt;1,"*","")</f>
      </c>
      <c r="G10" s="65">
        <v>8</v>
      </c>
      <c r="H10" s="65">
        <v>40</v>
      </c>
      <c r="I10" s="66" t="s">
        <v>81</v>
      </c>
      <c r="J10" s="65">
        <v>8</v>
      </c>
      <c r="K10" s="34"/>
      <c r="AA10" s="24">
        <v>8</v>
      </c>
      <c r="AB10" s="25">
        <v>40</v>
      </c>
      <c r="AC10" s="25" t="s">
        <v>3</v>
      </c>
      <c r="AD10" s="36" t="s">
        <v>81</v>
      </c>
      <c r="AE10" s="25">
        <v>8</v>
      </c>
    </row>
    <row r="11" spans="1:31" ht="15">
      <c r="A11" s="30">
        <v>9</v>
      </c>
      <c r="B11" s="30">
        <v>52</v>
      </c>
      <c r="C11" s="30" t="str">
        <f>IF(ISBLANK(B11),"",VLOOKUP(B11,Entries!$A$4:$C$70,2,FALSE))</f>
        <v>V</v>
      </c>
      <c r="D11" s="31" t="str">
        <f>IF(ISBLANK(B11),"",VLOOKUP(B11,Entries!$A$4:$C$70,3,FALSE))</f>
        <v>Harwich Runners Vets</v>
      </c>
      <c r="E11" s="30">
        <f t="shared" si="0"/>
        <v>9</v>
      </c>
      <c r="F11" s="25">
        <f>IF(COUNTIF($B$3:B11,B11)&gt;1,"*","")</f>
      </c>
      <c r="G11" s="65">
        <v>9</v>
      </c>
      <c r="H11" s="65">
        <v>20</v>
      </c>
      <c r="I11" s="66" t="s">
        <v>137</v>
      </c>
      <c r="J11" s="65">
        <v>11</v>
      </c>
      <c r="K11" s="34"/>
      <c r="AA11" s="24">
        <v>11</v>
      </c>
      <c r="AB11" s="25">
        <v>20</v>
      </c>
      <c r="AC11" s="25" t="s">
        <v>3</v>
      </c>
      <c r="AD11" s="36" t="s">
        <v>137</v>
      </c>
      <c r="AE11" s="25">
        <v>11</v>
      </c>
    </row>
    <row r="12" spans="1:31" ht="15">
      <c r="A12" s="30">
        <v>10</v>
      </c>
      <c r="B12" s="30">
        <v>53</v>
      </c>
      <c r="C12" s="30" t="str">
        <f>IF(ISBLANK(B12),"",VLOOKUP(B12,Entries!$A$4:$C$70,2,FALSE))</f>
        <v>V</v>
      </c>
      <c r="D12" s="31" t="str">
        <f>IF(ISBLANK(B12),"",VLOOKUP(B12,Entries!$A$4:$C$70,3,FALSE))</f>
        <v>Benfleet Vets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12</v>
      </c>
      <c r="I12" s="66" t="s">
        <v>126</v>
      </c>
      <c r="J12" s="65">
        <v>12</v>
      </c>
      <c r="K12" s="34"/>
      <c r="AA12" s="24">
        <v>12</v>
      </c>
      <c r="AB12" s="25">
        <v>12</v>
      </c>
      <c r="AC12" s="25" t="s">
        <v>3</v>
      </c>
      <c r="AD12" s="36" t="s">
        <v>126</v>
      </c>
      <c r="AE12" s="25">
        <v>12</v>
      </c>
    </row>
    <row r="13" spans="1:31" ht="15">
      <c r="A13" s="30">
        <v>11</v>
      </c>
      <c r="B13" s="30">
        <v>20</v>
      </c>
      <c r="C13" s="30" t="str">
        <f>IF(ISBLANK(B13),"",VLOOKUP(B13,Entries!$A$4:$C$70,2,FALSE))</f>
        <v>A</v>
      </c>
      <c r="D13" s="31" t="str">
        <f>IF(ISBLANK(B13),"",VLOOKUP(B13,Entries!$A$4:$C$70,3,FALSE))</f>
        <v>Springfield Striders Mixed 1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31</v>
      </c>
      <c r="I13" s="66" t="s">
        <v>149</v>
      </c>
      <c r="J13" s="65">
        <v>13</v>
      </c>
      <c r="K13" s="34"/>
      <c r="AA13" s="24">
        <v>13</v>
      </c>
      <c r="AB13" s="25">
        <v>31</v>
      </c>
      <c r="AC13" s="25" t="s">
        <v>3</v>
      </c>
      <c r="AD13" s="36" t="s">
        <v>149</v>
      </c>
      <c r="AE13" s="25">
        <v>13</v>
      </c>
    </row>
    <row r="14" spans="1:31" ht="15">
      <c r="A14" s="30">
        <v>12</v>
      </c>
      <c r="B14" s="30">
        <v>12</v>
      </c>
      <c r="C14" s="30" t="str">
        <f>IF(ISBLANK(B14),"",VLOOKUP(B14,Entries!$A$4:$C$70,2,FALSE))</f>
        <v>A</v>
      </c>
      <c r="D14" s="31" t="str">
        <f>IF(ISBLANK(B14),"",VLOOKUP(B14,Entries!$A$4:$C$70,3,FALSE))</f>
        <v>Tiptree RR Men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3</v>
      </c>
      <c r="I14" s="66" t="s">
        <v>110</v>
      </c>
      <c r="J14" s="65">
        <v>14</v>
      </c>
      <c r="K14" s="34"/>
      <c r="AA14" s="24">
        <v>14</v>
      </c>
      <c r="AB14" s="25">
        <v>3</v>
      </c>
      <c r="AC14" s="25" t="s">
        <v>3</v>
      </c>
      <c r="AD14" s="36" t="s">
        <v>110</v>
      </c>
      <c r="AE14" s="25">
        <v>14</v>
      </c>
    </row>
    <row r="15" spans="1:31" ht="15">
      <c r="A15" s="30">
        <v>13</v>
      </c>
      <c r="B15" s="30">
        <v>31</v>
      </c>
      <c r="C15" s="30" t="str">
        <f>IF(ISBLANK(B15),"",VLOOKUP(B15,Entries!$A$4:$C$70,2,FALSE))</f>
        <v>A</v>
      </c>
      <c r="D15" s="31" t="str">
        <f>IF(ISBLANK(B15),"",VLOOKUP(B15,Entries!$A$4:$C$70,3,FALSE))</f>
        <v>Southend Men AC B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33</v>
      </c>
      <c r="I15" s="66" t="s">
        <v>151</v>
      </c>
      <c r="J15" s="65">
        <v>15</v>
      </c>
      <c r="K15" s="34"/>
      <c r="AA15" s="24">
        <v>15</v>
      </c>
      <c r="AB15" s="25">
        <v>33</v>
      </c>
      <c r="AC15" s="25" t="s">
        <v>3</v>
      </c>
      <c r="AD15" s="36" t="s">
        <v>151</v>
      </c>
      <c r="AE15" s="25">
        <v>15</v>
      </c>
    </row>
    <row r="16" spans="1:31" ht="15">
      <c r="A16" s="30">
        <v>14</v>
      </c>
      <c r="B16" s="30">
        <v>3</v>
      </c>
      <c r="C16" s="30" t="str">
        <f>IF(ISBLANK(B16),"",VLOOKUP(B16,Entries!$A$4:$C$70,2,FALSE))</f>
        <v>A</v>
      </c>
      <c r="D16" s="31" t="str">
        <f>IF(ISBLANK(B16),"",VLOOKUP(B16,Entries!$A$4:$C$70,3,FALSE))</f>
        <v>Pitsea RC men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1</v>
      </c>
      <c r="I16" s="66" t="s">
        <v>108</v>
      </c>
      <c r="J16" s="65">
        <v>16</v>
      </c>
      <c r="K16" s="34"/>
      <c r="AA16" s="24">
        <v>16</v>
      </c>
      <c r="AB16" s="25">
        <v>1</v>
      </c>
      <c r="AC16" s="25" t="s">
        <v>3</v>
      </c>
      <c r="AD16" s="36" t="s">
        <v>108</v>
      </c>
      <c r="AE16" s="25">
        <v>16</v>
      </c>
    </row>
    <row r="17" spans="1:31" ht="15">
      <c r="A17" s="30">
        <v>15</v>
      </c>
      <c r="B17" s="30">
        <v>33</v>
      </c>
      <c r="C17" s="30" t="str">
        <f>IF(ISBLANK(B17),"",VLOOKUP(B17,Entries!$A$4:$C$70,2,FALSE))</f>
        <v>A</v>
      </c>
      <c r="D17" s="31" t="str">
        <f>IF(ISBLANK(B17),"",VLOOKUP(B17,Entries!$A$4:$C$70,3,FALSE))</f>
        <v>GFDR Men A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39</v>
      </c>
      <c r="I17" s="66" t="s">
        <v>47</v>
      </c>
      <c r="J17" s="65">
        <v>17</v>
      </c>
      <c r="K17" s="34"/>
      <c r="AA17" s="24">
        <v>17</v>
      </c>
      <c r="AB17" s="25">
        <v>39</v>
      </c>
      <c r="AC17" s="25" t="s">
        <v>3</v>
      </c>
      <c r="AD17" s="36" t="s">
        <v>47</v>
      </c>
      <c r="AE17" s="25">
        <v>17</v>
      </c>
    </row>
    <row r="18" spans="1:31" ht="15">
      <c r="A18" s="30">
        <v>16</v>
      </c>
      <c r="B18" s="30">
        <v>1</v>
      </c>
      <c r="C18" s="30" t="str">
        <f>IF(ISBLANK(B18),"",VLOOKUP(B18,Entries!$A$4:$C$70,2,FALSE))</f>
        <v>A</v>
      </c>
      <c r="D18" s="31" t="str">
        <f>IF(ISBLANK(B18),"",VLOOKUP(B18,Entries!$A$4:$C$70,3,FALSE))</f>
        <v>IAC A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5</v>
      </c>
      <c r="I18" s="66" t="s">
        <v>114</v>
      </c>
      <c r="J18" s="65">
        <v>18</v>
      </c>
      <c r="K18" s="34"/>
      <c r="AA18" s="24">
        <v>18</v>
      </c>
      <c r="AB18" s="25">
        <v>5</v>
      </c>
      <c r="AC18" s="25" t="s">
        <v>3</v>
      </c>
      <c r="AD18" s="36" t="s">
        <v>114</v>
      </c>
      <c r="AE18" s="25">
        <v>18</v>
      </c>
    </row>
    <row r="19" spans="1:31" ht="15">
      <c r="A19" s="30">
        <v>17</v>
      </c>
      <c r="B19" s="30">
        <v>39</v>
      </c>
      <c r="C19" s="30" t="str">
        <f>IF(ISBLANK(B19),"",VLOOKUP(B19,Entries!$A$4:$C$70,2,FALSE))</f>
        <v>A</v>
      </c>
      <c r="D19" s="31" t="str">
        <f>IF(ISBLANK(B19),"",VLOOKUP(B19,Entries!$A$4:$C$70,3,FALSE))</f>
        <v>Witham RC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41</v>
      </c>
      <c r="I19" s="66" t="s">
        <v>82</v>
      </c>
      <c r="J19" s="65">
        <v>19</v>
      </c>
      <c r="K19" s="34"/>
      <c r="AA19" s="24">
        <v>19</v>
      </c>
      <c r="AB19" s="25">
        <v>41</v>
      </c>
      <c r="AC19" s="25" t="s">
        <v>3</v>
      </c>
      <c r="AD19" s="36" t="s">
        <v>82</v>
      </c>
      <c r="AE19" s="25">
        <v>19</v>
      </c>
    </row>
    <row r="20" spans="1:31" ht="15">
      <c r="A20" s="30">
        <v>18</v>
      </c>
      <c r="B20" s="30">
        <v>5</v>
      </c>
      <c r="C20" s="30" t="str">
        <f>IF(ISBLANK(B20),"",VLOOKUP(B20,Entries!$A$4:$C$70,2,FALSE))</f>
        <v>A</v>
      </c>
      <c r="D20" s="31" t="str">
        <f>IF(ISBLANK(B20),"",VLOOKUP(B20,Entries!$A$4:$C$70,3,FALSE))</f>
        <v>Halstead Road runners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11</v>
      </c>
      <c r="I20" s="66" t="s">
        <v>125</v>
      </c>
      <c r="J20" s="65">
        <v>20</v>
      </c>
      <c r="K20" s="34"/>
      <c r="AA20" s="24">
        <v>20</v>
      </c>
      <c r="AB20" s="25">
        <v>11</v>
      </c>
      <c r="AC20" s="25" t="s">
        <v>3</v>
      </c>
      <c r="AD20" s="36" t="s">
        <v>125</v>
      </c>
      <c r="AE20" s="25">
        <v>20</v>
      </c>
    </row>
    <row r="21" spans="1:31" ht="15">
      <c r="A21" s="30">
        <v>19</v>
      </c>
      <c r="B21" s="30">
        <v>41</v>
      </c>
      <c r="C21" s="30" t="str">
        <f>IF(ISBLANK(B21),"",VLOOKUP(B21,Entries!$A$4:$C$70,2,FALSE))</f>
        <v>A</v>
      </c>
      <c r="D21" s="31" t="str">
        <f>IF(ISBLANK(B21),"",VLOOKUP(B21,Entries!$A$4:$C$70,3,FALSE))</f>
        <v>Benfleet Men B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37</v>
      </c>
      <c r="I21" s="66" t="s">
        <v>157</v>
      </c>
      <c r="J21" s="65">
        <v>22</v>
      </c>
      <c r="K21" s="34"/>
      <c r="AA21" s="24">
        <v>22</v>
      </c>
      <c r="AB21" s="25">
        <v>37</v>
      </c>
      <c r="AC21" s="25" t="s">
        <v>3</v>
      </c>
      <c r="AD21" s="36" t="s">
        <v>157</v>
      </c>
      <c r="AE21" s="25">
        <v>22</v>
      </c>
    </row>
    <row r="22" spans="1:31" ht="15">
      <c r="A22" s="30">
        <v>20</v>
      </c>
      <c r="B22" s="30">
        <v>11</v>
      </c>
      <c r="C22" s="30" t="str">
        <f>IF(ISBLANK(B22),"",VLOOKUP(B22,Entries!$A$4:$C$70,2,FALSE))</f>
        <v>A</v>
      </c>
      <c r="D22" s="31" t="str">
        <f>IF(ISBLANK(B22),"",VLOOKUP(B22,Entries!$A$4:$C$70,3,FALSE))</f>
        <v>Leigh on Sea Striders Mixed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34</v>
      </c>
      <c r="I22" s="66" t="s">
        <v>154</v>
      </c>
      <c r="J22" s="65">
        <v>24</v>
      </c>
      <c r="K22" s="34"/>
      <c r="AA22" s="24">
        <v>24</v>
      </c>
      <c r="AB22" s="25">
        <v>34</v>
      </c>
      <c r="AC22" s="25" t="s">
        <v>3</v>
      </c>
      <c r="AD22" s="36" t="s">
        <v>154</v>
      </c>
      <c r="AE22" s="25">
        <v>24</v>
      </c>
    </row>
    <row r="23" spans="1:31" ht="15">
      <c r="A23" s="30">
        <v>21</v>
      </c>
      <c r="B23" s="30">
        <v>62</v>
      </c>
      <c r="C23" s="30" t="str">
        <f>IF(ISBLANK(B23),"",VLOOKUP(B23,Entries!$A$4:$C$70,2,FALSE))</f>
        <v>L</v>
      </c>
      <c r="D23" s="31" t="str">
        <f>IF(ISBLANK(B23),"",VLOOKUP(B23,Entries!$A$4:$C$70,3,FALSE))</f>
        <v>Springfield Striders Ladies A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32</v>
      </c>
      <c r="I23" s="66" t="s">
        <v>150</v>
      </c>
      <c r="J23" s="65">
        <v>26</v>
      </c>
      <c r="K23" s="34"/>
      <c r="AA23" s="24">
        <v>26</v>
      </c>
      <c r="AB23" s="25">
        <v>32</v>
      </c>
      <c r="AC23" s="25" t="s">
        <v>3</v>
      </c>
      <c r="AD23" s="36" t="s">
        <v>150</v>
      </c>
      <c r="AE23" s="25">
        <v>26</v>
      </c>
    </row>
    <row r="24" spans="1:31" ht="15">
      <c r="A24" s="30">
        <v>22</v>
      </c>
      <c r="B24" s="30">
        <v>37</v>
      </c>
      <c r="C24" s="30" t="str">
        <f>IF(ISBLANK(B24),"",VLOOKUP(B24,Entries!$A$4:$C$70,2,FALSE))</f>
        <v>A</v>
      </c>
      <c r="D24" s="31" t="str">
        <f>IF(ISBLANK(B24),"",VLOOKUP(B24,Entries!$A$4:$C$70,3,FALSE))</f>
        <v>Mid Essex Casuals Men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21</v>
      </c>
      <c r="I24" s="66" t="s">
        <v>138</v>
      </c>
      <c r="J24" s="65">
        <v>28</v>
      </c>
      <c r="K24" s="34"/>
      <c r="AA24" s="24">
        <v>28</v>
      </c>
      <c r="AB24" s="25">
        <v>21</v>
      </c>
      <c r="AC24" s="25" t="s">
        <v>3</v>
      </c>
      <c r="AD24" s="36" t="s">
        <v>138</v>
      </c>
      <c r="AE24" s="25">
        <v>28</v>
      </c>
    </row>
    <row r="25" spans="1:31" ht="15">
      <c r="A25" s="30">
        <v>23</v>
      </c>
      <c r="B25" s="30">
        <v>64</v>
      </c>
      <c r="C25" s="30" t="str">
        <f>IF(ISBLANK(B25),"",VLOOKUP(B25,Entries!$A$4:$C$70,2,FALSE))</f>
        <v>L</v>
      </c>
      <c r="D25" s="31" t="str">
        <f>IF(ISBLANK(B25),"",VLOOKUP(B25,Entries!$A$4:$C$70,3,FALSE))</f>
        <v>Thrift Green Trotters Ladies A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38</v>
      </c>
      <c r="I25" s="66" t="s">
        <v>160</v>
      </c>
      <c r="J25" s="65">
        <v>29</v>
      </c>
      <c r="K25" s="34"/>
      <c r="AA25" s="24">
        <v>29</v>
      </c>
      <c r="AB25" s="25">
        <v>38</v>
      </c>
      <c r="AC25" s="25" t="s">
        <v>3</v>
      </c>
      <c r="AD25" s="36" t="s">
        <v>160</v>
      </c>
      <c r="AE25" s="25">
        <v>29</v>
      </c>
    </row>
    <row r="26" spans="1:31" ht="15">
      <c r="A26" s="30">
        <v>24</v>
      </c>
      <c r="B26" s="30">
        <v>34</v>
      </c>
      <c r="C26" s="30" t="str">
        <f>IF(ISBLANK(B26),"",VLOOKUP(B26,Entries!$A$4:$C$70,2,FALSE))</f>
        <v>A</v>
      </c>
      <c r="D26" s="31" t="str">
        <f>IF(ISBLANK(B26),"",VLOOKUP(B26,Entries!$A$4:$C$70,3,FALSE))</f>
        <v>GFDR Men B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14</v>
      </c>
      <c r="I26" s="66" t="s">
        <v>160</v>
      </c>
      <c r="J26" s="65">
        <v>31</v>
      </c>
      <c r="K26" s="34"/>
      <c r="AA26" s="24">
        <v>31</v>
      </c>
      <c r="AB26" s="25">
        <v>14</v>
      </c>
      <c r="AC26" s="25" t="s">
        <v>3</v>
      </c>
      <c r="AD26" s="36" t="s">
        <v>160</v>
      </c>
      <c r="AE26" s="25">
        <v>31</v>
      </c>
    </row>
    <row r="27" spans="1:31" ht="15">
      <c r="A27" s="30">
        <v>25</v>
      </c>
      <c r="B27" s="30">
        <v>60</v>
      </c>
      <c r="C27" s="30" t="str">
        <f>IF(ISBLANK(B27),"",VLOOKUP(B27,Entries!$A$4:$C$70,2,FALSE))</f>
        <v>L</v>
      </c>
      <c r="D27" s="31" t="str">
        <f>IF(ISBLANK(B27),"",VLOOKUP(B27,Entries!$A$4:$C$70,3,FALSE))</f>
        <v>Tiptree RR 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59</v>
      </c>
      <c r="I27" s="66" t="s">
        <v>191</v>
      </c>
      <c r="J27" s="65">
        <v>32</v>
      </c>
      <c r="K27" s="34"/>
      <c r="AA27" s="24">
        <v>32</v>
      </c>
      <c r="AB27" s="25">
        <v>59</v>
      </c>
      <c r="AC27" s="25" t="s">
        <v>3</v>
      </c>
      <c r="AD27" s="36" t="s">
        <v>191</v>
      </c>
      <c r="AE27" s="25">
        <v>32</v>
      </c>
    </row>
    <row r="28" spans="1:31" ht="15">
      <c r="A28" s="30">
        <v>26</v>
      </c>
      <c r="B28" s="30">
        <v>32</v>
      </c>
      <c r="C28" s="30" t="str">
        <f>IF(ISBLANK(B28),"",VLOOKUP(B28,Entries!$A$4:$C$70,2,FALSE))</f>
        <v>A</v>
      </c>
      <c r="D28" s="31" t="str">
        <f>IF(ISBLANK(B28),"",VLOOKUP(B28,Entries!$A$4:$C$70,3,FALSE))</f>
        <v>Southend AC Mixed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4</v>
      </c>
      <c r="I28" s="66" t="s">
        <v>113</v>
      </c>
      <c r="J28" s="65">
        <v>35</v>
      </c>
      <c r="K28" s="34"/>
      <c r="AA28" s="24">
        <v>35</v>
      </c>
      <c r="AB28" s="25">
        <v>4</v>
      </c>
      <c r="AC28" s="25" t="s">
        <v>3</v>
      </c>
      <c r="AD28" s="36" t="s">
        <v>113</v>
      </c>
      <c r="AE28" s="25">
        <v>35</v>
      </c>
    </row>
    <row r="29" spans="1:31" ht="15">
      <c r="A29" s="30">
        <v>27</v>
      </c>
      <c r="B29" s="30">
        <v>51</v>
      </c>
      <c r="C29" s="30" t="str">
        <f>IF(ISBLANK(B29),"",VLOOKUP(B29,Entries!$A$4:$C$70,2,FALSE))</f>
        <v>V</v>
      </c>
      <c r="D29" s="31" t="str">
        <f>IF(ISBLANK(B29),"",VLOOKUP(B29,Entries!$A$4:$C$70,3,FALSE))</f>
        <v>Springfield Striders Vets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16</v>
      </c>
      <c r="I29" s="66" t="s">
        <v>132</v>
      </c>
      <c r="J29" s="65">
        <v>36</v>
      </c>
      <c r="K29" s="34"/>
      <c r="AA29" s="24">
        <v>36</v>
      </c>
      <c r="AB29" s="25">
        <v>16</v>
      </c>
      <c r="AC29" s="25" t="s">
        <v>3</v>
      </c>
      <c r="AD29" s="36" t="s">
        <v>132</v>
      </c>
      <c r="AE29" s="25">
        <v>36</v>
      </c>
    </row>
    <row r="30" spans="1:31" ht="15">
      <c r="A30" s="30">
        <v>28</v>
      </c>
      <c r="B30" s="30">
        <v>21</v>
      </c>
      <c r="C30" s="30" t="str">
        <f>IF(ISBLANK(B30),"",VLOOKUP(B30,Entries!$A$4:$C$70,2,FALSE))</f>
        <v>A</v>
      </c>
      <c r="D30" s="31" t="str">
        <f>IF(ISBLANK(B30),"",VLOOKUP(B30,Entries!$A$4:$C$70,3,FALSE))</f>
        <v>Springfield Striders Mixed 2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17</v>
      </c>
      <c r="I30" s="66" t="s">
        <v>90</v>
      </c>
      <c r="J30" s="65">
        <v>38</v>
      </c>
      <c r="K30" s="34"/>
      <c r="AA30" s="24">
        <v>38</v>
      </c>
      <c r="AB30" s="25">
        <v>17</v>
      </c>
      <c r="AC30" s="25" t="s">
        <v>3</v>
      </c>
      <c r="AD30" s="36" t="s">
        <v>90</v>
      </c>
      <c r="AE30" s="25">
        <v>38</v>
      </c>
    </row>
    <row r="31" spans="1:31" ht="15">
      <c r="A31" s="30">
        <v>29</v>
      </c>
      <c r="B31" s="30">
        <v>38</v>
      </c>
      <c r="C31" s="30" t="str">
        <f>IF(ISBLANK(B31),"",VLOOKUP(B31,Entries!$A$4:$C$70,2,FALSE))</f>
        <v>A</v>
      </c>
      <c r="D31" s="31" t="str">
        <f>IF(ISBLANK(B31),"",VLOOKUP(B31,Entries!$A$4:$C$70,3,FALSE))</f>
        <v>Mid Essex Casuals Mixed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9</v>
      </c>
      <c r="I31" s="66" t="s">
        <v>121</v>
      </c>
      <c r="J31" s="65">
        <v>41</v>
      </c>
      <c r="K31" s="34"/>
      <c r="AA31" s="24">
        <v>41</v>
      </c>
      <c r="AB31" s="25">
        <v>9</v>
      </c>
      <c r="AC31" s="25" t="s">
        <v>3</v>
      </c>
      <c r="AD31" s="36" t="s">
        <v>121</v>
      </c>
      <c r="AE31" s="25">
        <v>41</v>
      </c>
    </row>
    <row r="32" spans="1:31" ht="15">
      <c r="A32" s="30">
        <v>30</v>
      </c>
      <c r="B32" s="30">
        <v>67</v>
      </c>
      <c r="C32" s="30" t="str">
        <f>IF(ISBLANK(B32),"",VLOOKUP(B32,Entries!$A$4:$C$70,2,FALSE))</f>
        <v>L</v>
      </c>
      <c r="D32" s="31" t="str">
        <f>IF(ISBLANK(B32),"",VLOOKUP(B32,Entries!$A$4:$C$70,3,FALSE))</f>
        <v>GFDR Ladies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15</v>
      </c>
      <c r="I32" s="66" t="s">
        <v>129</v>
      </c>
      <c r="J32" s="65">
        <v>44</v>
      </c>
      <c r="K32" s="34"/>
      <c r="AA32" s="24">
        <v>44</v>
      </c>
      <c r="AB32" s="25">
        <v>15</v>
      </c>
      <c r="AC32" s="25" t="s">
        <v>3</v>
      </c>
      <c r="AD32" s="36" t="s">
        <v>129</v>
      </c>
      <c r="AE32" s="25">
        <v>44</v>
      </c>
    </row>
    <row r="33" spans="1:31" ht="15">
      <c r="A33" s="30">
        <v>31</v>
      </c>
      <c r="B33" s="30">
        <v>14</v>
      </c>
      <c r="C33" s="30" t="str">
        <f>IF(ISBLANK(B33),"",VLOOKUP(B33,Entries!$A$4:$C$70,2,FALSE))</f>
        <v>A</v>
      </c>
      <c r="D33" s="31" t="str">
        <f>IF(ISBLANK(B33),"",VLOOKUP(B33,Entries!$A$4:$C$70,3,FALSE))</f>
        <v>Mid Essex Casuals Mixed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23</v>
      </c>
      <c r="I33" s="66" t="s">
        <v>140</v>
      </c>
      <c r="J33" s="65">
        <v>45</v>
      </c>
      <c r="K33" s="34"/>
      <c r="AA33" s="24">
        <v>45</v>
      </c>
      <c r="AB33" s="25">
        <v>23</v>
      </c>
      <c r="AC33" s="25" t="s">
        <v>3</v>
      </c>
      <c r="AD33" s="36" t="s">
        <v>140</v>
      </c>
      <c r="AE33" s="25">
        <v>45</v>
      </c>
    </row>
    <row r="34" spans="1:31" ht="15">
      <c r="A34" s="30">
        <v>32</v>
      </c>
      <c r="B34" s="30">
        <v>59</v>
      </c>
      <c r="C34" s="30" t="str">
        <f>IF(ISBLANK(B34),"",VLOOKUP(B34,Entries!$A$4:$C$70,2,FALSE))</f>
        <v>A</v>
      </c>
      <c r="D34" s="31" t="str">
        <f>IF(ISBLANK(B34),"",VLOOKUP(B34,Entries!$A$4:$C$70,3,FALSE))</f>
        <v>East Essex Tri Mixed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36</v>
      </c>
      <c r="I34" s="66" t="s">
        <v>156</v>
      </c>
      <c r="J34" s="65">
        <v>47</v>
      </c>
      <c r="K34" s="34"/>
      <c r="AA34" s="24">
        <v>47</v>
      </c>
      <c r="AB34" s="25">
        <v>36</v>
      </c>
      <c r="AC34" s="25" t="s">
        <v>3</v>
      </c>
      <c r="AD34" s="36" t="s">
        <v>156</v>
      </c>
      <c r="AE34" s="25">
        <v>47</v>
      </c>
    </row>
    <row r="35" spans="1:31" ht="15">
      <c r="A35" s="30">
        <v>33</v>
      </c>
      <c r="B35" s="30">
        <v>68</v>
      </c>
      <c r="C35" s="30" t="str">
        <f>IF(ISBLANK(B35),"",VLOOKUP(B35,Entries!$A$4:$C$70,2,FALSE))</f>
        <v>L</v>
      </c>
      <c r="D35" s="31" t="str">
        <f>IF(ISBLANK(B35),"",VLOOKUP(B35,Entries!$A$4:$C$70,3,FALSE))</f>
        <v>Benfleet Ladies A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7</v>
      </c>
      <c r="I35" s="66" t="s">
        <v>117</v>
      </c>
      <c r="J35" s="65">
        <v>48</v>
      </c>
      <c r="K35" s="34"/>
      <c r="AA35" s="24">
        <v>48</v>
      </c>
      <c r="AB35" s="25">
        <v>7</v>
      </c>
      <c r="AC35" s="25" t="s">
        <v>3</v>
      </c>
      <c r="AD35" s="36" t="s">
        <v>117</v>
      </c>
      <c r="AE35" s="25">
        <v>48</v>
      </c>
    </row>
    <row r="36" spans="1:31" ht="15">
      <c r="A36" s="30">
        <v>34</v>
      </c>
      <c r="B36" s="30">
        <v>66</v>
      </c>
      <c r="C36" s="30" t="str">
        <f>IF(ISBLANK(B36),"",VLOOKUP(B36,Entries!$A$4:$C$70,2,FALSE))</f>
        <v>L</v>
      </c>
      <c r="D36" s="31" t="str">
        <f>IF(ISBLANK(B36),"",VLOOKUP(B36,Entries!$A$4:$C$70,3,FALSE))</f>
        <v>Southend Ladies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13</v>
      </c>
      <c r="I36" s="66" t="s">
        <v>128</v>
      </c>
      <c r="J36" s="65">
        <v>49</v>
      </c>
      <c r="K36" s="34"/>
      <c r="AA36" s="24">
        <v>49</v>
      </c>
      <c r="AB36" s="25">
        <v>13</v>
      </c>
      <c r="AC36" s="25" t="s">
        <v>3</v>
      </c>
      <c r="AD36" s="36" t="s">
        <v>128</v>
      </c>
      <c r="AE36" s="25">
        <v>49</v>
      </c>
    </row>
    <row r="37" spans="1:31" ht="15">
      <c r="A37" s="30">
        <v>35</v>
      </c>
      <c r="B37" s="30">
        <v>4</v>
      </c>
      <c r="C37" s="30" t="str">
        <f>IF(ISBLANK(B37),"",VLOOKUP(B37,Entries!$A$4:$C$70,2,FALSE))</f>
        <v>A</v>
      </c>
      <c r="D37" s="31" t="str">
        <f>IF(ISBLANK(B37),"",VLOOKUP(B37,Entries!$A$4:$C$70,3,FALSE))</f>
        <v>Pitsea RC mixed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35</v>
      </c>
      <c r="I37" s="66" t="s">
        <v>155</v>
      </c>
      <c r="J37" s="65">
        <v>50</v>
      </c>
      <c r="K37" s="34"/>
      <c r="AA37" s="24">
        <v>50</v>
      </c>
      <c r="AB37" s="25">
        <v>35</v>
      </c>
      <c r="AC37" s="25" t="s">
        <v>3</v>
      </c>
      <c r="AD37" s="36" t="s">
        <v>155</v>
      </c>
      <c r="AE37" s="25">
        <v>50</v>
      </c>
    </row>
    <row r="38" spans="1:31" ht="15">
      <c r="A38" s="30">
        <v>36</v>
      </c>
      <c r="B38" s="30">
        <v>16</v>
      </c>
      <c r="C38" s="30" t="str">
        <f>IF(ISBLANK(B38),"",VLOOKUP(B38,Entries!$A$4:$C$70,2,FALSE))</f>
        <v>A</v>
      </c>
      <c r="D38" s="31" t="str">
        <f>IF(ISBLANK(B38),"",VLOOKUP(B38,Entries!$A$4:$C$70,3,FALSE))</f>
        <v>Eton Manor AC B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8</v>
      </c>
      <c r="I38" s="66" t="s">
        <v>118</v>
      </c>
      <c r="J38" s="65">
        <v>51</v>
      </c>
      <c r="K38" s="34"/>
      <c r="AA38" s="24">
        <v>51</v>
      </c>
      <c r="AB38" s="25">
        <v>8</v>
      </c>
      <c r="AC38" s="25" t="s">
        <v>3</v>
      </c>
      <c r="AD38" s="36" t="s">
        <v>118</v>
      </c>
      <c r="AE38" s="25">
        <v>51</v>
      </c>
    </row>
    <row r="39" spans="1:31" ht="15">
      <c r="A39" s="30">
        <v>37</v>
      </c>
      <c r="B39" s="30">
        <v>57</v>
      </c>
      <c r="C39" s="30" t="str">
        <f>IF(ISBLANK(B39),"",VLOOKUP(B39,Entries!$A$4:$C$70,2,FALSE))</f>
        <v>L</v>
      </c>
      <c r="D39" s="31" t="str">
        <f>IF(ISBLANK(B39),"",VLOOKUP(B39,Entries!$A$4:$C$70,3,FALSE))</f>
        <v>Pitsea RC 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27</v>
      </c>
      <c r="I39" s="66" t="s">
        <v>57</v>
      </c>
      <c r="J39" s="65">
        <v>52</v>
      </c>
      <c r="K39" s="34"/>
      <c r="AA39" s="24">
        <v>52</v>
      </c>
      <c r="AB39" s="25">
        <v>27</v>
      </c>
      <c r="AC39" s="25" t="s">
        <v>3</v>
      </c>
      <c r="AD39" s="36" t="s">
        <v>57</v>
      </c>
      <c r="AE39" s="25">
        <v>52</v>
      </c>
    </row>
    <row r="40" spans="1:31" ht="15">
      <c r="A40" s="30">
        <v>38</v>
      </c>
      <c r="B40" s="30">
        <v>17</v>
      </c>
      <c r="C40" s="30" t="str">
        <f>IF(ISBLANK(B40),"",VLOOKUP(B40,Entries!$A$4:$C$70,2,FALSE))</f>
        <v>A</v>
      </c>
      <c r="D40" s="31" t="str">
        <f>IF(ISBLANK(B40),"",VLOOKUP(B40,Entries!$A$4:$C$70,3,FALSE))</f>
        <v>BSRC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65</v>
      </c>
      <c r="I40" s="66" t="s">
        <v>200</v>
      </c>
      <c r="J40" s="65">
        <v>53</v>
      </c>
      <c r="K40" s="34"/>
      <c r="AA40" s="24">
        <v>53</v>
      </c>
      <c r="AB40" s="25">
        <v>65</v>
      </c>
      <c r="AC40" s="25" t="s">
        <v>3</v>
      </c>
      <c r="AD40" s="36" t="s">
        <v>200</v>
      </c>
      <c r="AE40" s="25">
        <v>53</v>
      </c>
    </row>
    <row r="41" spans="1:31" ht="15">
      <c r="A41" s="30">
        <v>39</v>
      </c>
      <c r="B41" s="30">
        <v>54</v>
      </c>
      <c r="C41" s="30" t="str">
        <f>IF(ISBLANK(B41),"",VLOOKUP(B41,Entries!$A$4:$C$70,2,FALSE))</f>
        <v>V</v>
      </c>
      <c r="D41" s="31" t="str">
        <f>IF(ISBLANK(B41),"",VLOOKUP(B41,Entries!$A$4:$C$70,3,FALSE))</f>
        <v>Mid Essex Casuals Vets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22</v>
      </c>
      <c r="I41" s="66" t="s">
        <v>139</v>
      </c>
      <c r="J41" s="65">
        <v>54</v>
      </c>
      <c r="K41" s="34"/>
      <c r="AA41" s="24">
        <v>54</v>
      </c>
      <c r="AB41" s="25">
        <v>22</v>
      </c>
      <c r="AC41" s="25" t="s">
        <v>3</v>
      </c>
      <c r="AD41" s="36" t="s">
        <v>139</v>
      </c>
      <c r="AE41" s="25">
        <v>54</v>
      </c>
    </row>
    <row r="42" spans="1:31" ht="15">
      <c r="A42" s="30">
        <v>40</v>
      </c>
      <c r="B42" s="30">
        <v>69</v>
      </c>
      <c r="C42" s="30" t="str">
        <f>IF(ISBLANK(B42),"",VLOOKUP(B42,Entries!$A$4:$C$70,2,FALSE))</f>
        <v>L</v>
      </c>
      <c r="D42" s="31" t="str">
        <f>IF(ISBLANK(B42),"",VLOOKUP(B42,Entries!$A$4:$C$70,3,FALSE))</f>
        <v>Benfleet Ladies B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29</v>
      </c>
      <c r="I42" s="66" t="s">
        <v>146</v>
      </c>
      <c r="J42" s="65">
        <v>55</v>
      </c>
      <c r="K42" s="34"/>
      <c r="AA42" s="24">
        <v>55</v>
      </c>
      <c r="AB42" s="25">
        <v>29</v>
      </c>
      <c r="AC42" s="25" t="s">
        <v>3</v>
      </c>
      <c r="AD42" s="36" t="s">
        <v>146</v>
      </c>
      <c r="AE42" s="25">
        <v>55</v>
      </c>
    </row>
    <row r="43" spans="1:31" ht="15">
      <c r="A43" s="30">
        <v>41</v>
      </c>
      <c r="B43" s="30">
        <v>9</v>
      </c>
      <c r="C43" s="30" t="str">
        <f>IF(ISBLANK(B43),"",VLOOKUP(B43,Entries!$A$4:$C$70,2,FALSE))</f>
        <v>A</v>
      </c>
      <c r="D43" s="31" t="str">
        <f>IF(ISBLANK(B43),"",VLOOKUP(B43,Entries!$A$4:$C$70,3,FALSE))</f>
        <v>Nomads A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2</v>
      </c>
      <c r="I43" s="66" t="s">
        <v>109</v>
      </c>
      <c r="J43" s="65">
        <v>57</v>
      </c>
      <c r="K43" s="34"/>
      <c r="AA43" s="24">
        <v>57</v>
      </c>
      <c r="AB43" s="25">
        <v>2</v>
      </c>
      <c r="AC43" s="25" t="s">
        <v>3</v>
      </c>
      <c r="AD43" s="36" t="s">
        <v>109</v>
      </c>
      <c r="AE43" s="25">
        <v>57</v>
      </c>
    </row>
    <row r="44" spans="1:31" ht="15">
      <c r="A44" s="30">
        <v>42</v>
      </c>
      <c r="B44" s="30">
        <v>58</v>
      </c>
      <c r="C44" s="30" t="str">
        <f>IF(ISBLANK(B44),"",VLOOKUP(B44,Entries!$A$4:$C$70,2,FALSE))</f>
        <v>L</v>
      </c>
      <c r="D44" s="31" t="str">
        <f>IF(ISBLANK(B44),"",VLOOKUP(B44,Entries!$A$4:$C$70,3,FALSE))</f>
        <v>Mid Essex Casuals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10</v>
      </c>
      <c r="I44" s="66" t="s">
        <v>124</v>
      </c>
      <c r="J44" s="65">
        <v>58</v>
      </c>
      <c r="K44" s="34"/>
      <c r="AA44" s="24">
        <v>58</v>
      </c>
      <c r="AB44" s="25">
        <v>10</v>
      </c>
      <c r="AC44" s="25" t="s">
        <v>3</v>
      </c>
      <c r="AD44" s="36" t="s">
        <v>124</v>
      </c>
      <c r="AE44" s="25">
        <v>58</v>
      </c>
    </row>
    <row r="45" spans="1:31" ht="15">
      <c r="A45" s="30">
        <v>43</v>
      </c>
      <c r="B45" s="30">
        <v>61</v>
      </c>
      <c r="C45" s="30" t="str">
        <f>IF(ISBLANK(B45),"",VLOOKUP(B45,Entries!$A$4:$C$70,2,FALSE))</f>
        <v>L</v>
      </c>
      <c r="D45" s="31" t="str">
        <f>IF(ISBLANK(B45),"",VLOOKUP(B45,Entries!$A$4:$C$70,3,FALSE))</f>
        <v>Leigh on Sea Striders 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24</v>
      </c>
      <c r="I45" s="66" t="s">
        <v>141</v>
      </c>
      <c r="J45" s="65">
        <v>100</v>
      </c>
      <c r="K45" s="34"/>
      <c r="AA45" s="24">
        <v>100</v>
      </c>
      <c r="AB45" s="25">
        <v>24</v>
      </c>
      <c r="AC45" s="25" t="s">
        <v>3</v>
      </c>
      <c r="AD45" s="36" t="s">
        <v>141</v>
      </c>
      <c r="AE45" s="25">
        <v>100</v>
      </c>
    </row>
    <row r="46" spans="1:31" ht="15">
      <c r="A46" s="30">
        <v>44</v>
      </c>
      <c r="B46" s="30">
        <v>15</v>
      </c>
      <c r="C46" s="30" t="str">
        <f>IF(ISBLANK(B46),"",VLOOKUP(B46,Entries!$A$4:$C$70,2,FALSE))</f>
        <v>A</v>
      </c>
      <c r="D46" s="31" t="str">
        <f>IF(ISBLANK(B46),"",VLOOKUP(B46,Entries!$A$4:$C$70,3,FALSE))</f>
        <v>Saffron Striders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25</v>
      </c>
      <c r="I46" s="66" t="s">
        <v>142</v>
      </c>
      <c r="J46" s="65">
        <v>100</v>
      </c>
      <c r="K46" s="34"/>
      <c r="AA46" s="24">
        <v>100</v>
      </c>
      <c r="AB46" s="25">
        <v>25</v>
      </c>
      <c r="AC46" s="25" t="s">
        <v>3</v>
      </c>
      <c r="AD46" s="36" t="s">
        <v>142</v>
      </c>
      <c r="AE46" s="25">
        <v>100</v>
      </c>
    </row>
    <row r="47" spans="1:31" ht="15">
      <c r="A47" s="30">
        <v>45</v>
      </c>
      <c r="B47" s="30">
        <v>23</v>
      </c>
      <c r="C47" s="30" t="str">
        <f>IF(ISBLANK(B47),"",VLOOKUP(B47,Entries!$A$4:$C$70,2,FALSE))</f>
        <v>A</v>
      </c>
      <c r="D47" s="31" t="str">
        <f>IF(ISBLANK(B47),"",VLOOKUP(B47,Entries!$A$4:$C$70,3,FALSE))</f>
        <v>Springfield Striders Mixed 4</v>
      </c>
      <c r="E47" s="30">
        <f t="shared" si="0"/>
        <v>45</v>
      </c>
      <c r="F47" s="25">
        <f>IF(COUNTIF($B$3:B47,B47)&gt;1,"*","")</f>
      </c>
      <c r="G47" s="49"/>
      <c r="H47" s="62"/>
      <c r="I47" s="63"/>
      <c r="J47" s="64"/>
      <c r="K47" s="34"/>
      <c r="AA47" s="24">
        <v>21</v>
      </c>
      <c r="AB47" s="25">
        <v>62</v>
      </c>
      <c r="AC47" s="25" t="s">
        <v>0</v>
      </c>
      <c r="AD47" s="36" t="s">
        <v>97</v>
      </c>
      <c r="AE47" s="25">
        <v>21</v>
      </c>
    </row>
    <row r="48" spans="1:31" ht="15">
      <c r="A48" s="30">
        <v>46</v>
      </c>
      <c r="B48" s="30">
        <v>63</v>
      </c>
      <c r="C48" s="30" t="str">
        <f>IF(ISBLANK(B48),"",VLOOKUP(B48,Entries!$A$4:$C$70,2,FALSE))</f>
        <v>L</v>
      </c>
      <c r="D48" s="31" t="str">
        <f>IF(ISBLANK(B48),"",VLOOKUP(B48,Entries!$A$4:$C$70,3,FALSE))</f>
        <v>Springfield Striders Ladies B</v>
      </c>
      <c r="E48" s="30">
        <f t="shared" si="0"/>
        <v>46</v>
      </c>
      <c r="F48" s="25">
        <f>IF(COUNTIF($B$3:B48,B48)&gt;1,"*","")</f>
      </c>
      <c r="G48" s="61" t="s">
        <v>197</v>
      </c>
      <c r="H48" s="70"/>
      <c r="I48" s="42"/>
      <c r="J48" s="43" t="s">
        <v>62</v>
      </c>
      <c r="K48" s="34"/>
      <c r="AA48" s="24">
        <v>23</v>
      </c>
      <c r="AB48" s="25">
        <v>64</v>
      </c>
      <c r="AC48" s="25" t="s">
        <v>0</v>
      </c>
      <c r="AD48" s="36" t="s">
        <v>174</v>
      </c>
      <c r="AE48" s="25">
        <v>23</v>
      </c>
    </row>
    <row r="49" spans="1:31" ht="15">
      <c r="A49" s="30">
        <v>47</v>
      </c>
      <c r="B49" s="30">
        <v>36</v>
      </c>
      <c r="C49" s="30" t="str">
        <f>IF(ISBLANK(B49),"",VLOOKUP(B49,Entries!$A$4:$C$70,2,FALSE))</f>
        <v>A</v>
      </c>
      <c r="D49" s="31" t="str">
        <f>IF(ISBLANK(B49),"",VLOOKUP(B49,Entries!$A$4:$C$70,3,FALSE))</f>
        <v>Halstead Road Runners Mixed</v>
      </c>
      <c r="E49" s="30">
        <f t="shared" si="0"/>
        <v>47</v>
      </c>
      <c r="F49" s="25">
        <f>IF(COUNTIF($B$3:B49,B49)&gt;1,"*","")</f>
      </c>
      <c r="G49" s="65">
        <v>1</v>
      </c>
      <c r="H49" s="65">
        <v>62</v>
      </c>
      <c r="I49" s="66" t="s">
        <v>97</v>
      </c>
      <c r="J49" s="65">
        <v>21</v>
      </c>
      <c r="K49" s="34"/>
      <c r="AA49" s="24">
        <v>25</v>
      </c>
      <c r="AB49" s="25">
        <v>60</v>
      </c>
      <c r="AC49" s="25" t="s">
        <v>0</v>
      </c>
      <c r="AD49" s="36" t="s">
        <v>171</v>
      </c>
      <c r="AE49" s="25">
        <v>25</v>
      </c>
    </row>
    <row r="50" spans="1:31" ht="15">
      <c r="A50" s="30">
        <v>48</v>
      </c>
      <c r="B50" s="30">
        <v>7</v>
      </c>
      <c r="C50" s="30" t="str">
        <f>IF(ISBLANK(B50),"",VLOOKUP(B50,Entries!$A$4:$C$70,2,FALSE))</f>
        <v>A</v>
      </c>
      <c r="D50" s="31" t="str">
        <f>IF(ISBLANK(B50),"",VLOOKUP(B50,Entries!$A$4:$C$70,3,FALSE))</f>
        <v>East Essex Tri</v>
      </c>
      <c r="E50" s="30">
        <f t="shared" si="0"/>
        <v>48</v>
      </c>
      <c r="F50" s="25">
        <f>IF(COUNTIF($B$3:B50,B50)&gt;1,"*","")</f>
      </c>
      <c r="G50" s="65">
        <v>2</v>
      </c>
      <c r="H50" s="65">
        <v>64</v>
      </c>
      <c r="I50" s="66" t="s">
        <v>174</v>
      </c>
      <c r="J50" s="65">
        <v>23</v>
      </c>
      <c r="K50" s="34"/>
      <c r="AA50" s="24">
        <v>30</v>
      </c>
      <c r="AB50" s="25">
        <v>67</v>
      </c>
      <c r="AC50" s="25" t="s">
        <v>0</v>
      </c>
      <c r="AD50" s="36" t="s">
        <v>179</v>
      </c>
      <c r="AE50" s="25">
        <v>30</v>
      </c>
    </row>
    <row r="51" spans="1:31" ht="15">
      <c r="A51" s="30">
        <v>49</v>
      </c>
      <c r="B51" s="30">
        <v>13</v>
      </c>
      <c r="C51" s="30" t="str">
        <f>IF(ISBLANK(B51),"",VLOOKUP(B51,Entries!$A$4:$C$70,2,FALSE))</f>
        <v>A</v>
      </c>
      <c r="D51" s="31" t="str">
        <f>IF(ISBLANK(B51),"",VLOOKUP(B51,Entries!$A$4:$C$70,3,FALSE))</f>
        <v>Tiptree RR Mixed A</v>
      </c>
      <c r="E51" s="30">
        <f t="shared" si="0"/>
        <v>49</v>
      </c>
      <c r="F51" s="25">
        <f>IF(COUNTIF($B$3:B51,B51)&gt;1,"*","")</f>
      </c>
      <c r="G51" s="65">
        <v>3</v>
      </c>
      <c r="H51" s="65">
        <v>60</v>
      </c>
      <c r="I51" s="66" t="s">
        <v>171</v>
      </c>
      <c r="J51" s="65">
        <v>25</v>
      </c>
      <c r="K51" s="34"/>
      <c r="AA51" s="24">
        <v>33</v>
      </c>
      <c r="AB51" s="25">
        <v>68</v>
      </c>
      <c r="AC51" s="25" t="s">
        <v>0</v>
      </c>
      <c r="AD51" s="36" t="s">
        <v>100</v>
      </c>
      <c r="AE51" s="25">
        <v>33</v>
      </c>
    </row>
    <row r="52" spans="1:31" ht="15">
      <c r="A52" s="30">
        <v>50</v>
      </c>
      <c r="B52" s="30">
        <v>35</v>
      </c>
      <c r="C52" s="30" t="str">
        <f>IF(ISBLANK(B52),"",VLOOKUP(B52,Entries!$A$4:$C$70,2,FALSE))</f>
        <v>A</v>
      </c>
      <c r="D52" s="31" t="str">
        <f>IF(ISBLANK(B52),"",VLOOKUP(B52,Entries!$A$4:$C$70,3,FALSE))</f>
        <v>GFDR Mixed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67</v>
      </c>
      <c r="I52" s="66" t="s">
        <v>179</v>
      </c>
      <c r="J52" s="65">
        <v>30</v>
      </c>
      <c r="K52" s="34"/>
      <c r="AA52" s="24">
        <v>34</v>
      </c>
      <c r="AB52" s="25">
        <v>66</v>
      </c>
      <c r="AC52" s="25" t="s">
        <v>0</v>
      </c>
      <c r="AD52" s="36" t="s">
        <v>103</v>
      </c>
      <c r="AE52" s="25">
        <v>34</v>
      </c>
    </row>
    <row r="53" spans="1:31" ht="15">
      <c r="A53" s="30">
        <v>51</v>
      </c>
      <c r="B53" s="30">
        <v>8</v>
      </c>
      <c r="C53" s="30" t="str">
        <f>IF(ISBLANK(B53),"",VLOOKUP(B53,Entries!$A$4:$C$70,2,FALSE))</f>
        <v>A</v>
      </c>
      <c r="D53" s="31" t="str">
        <f>IF(ISBLANK(B53),"",VLOOKUP(B53,Entries!$A$4:$C$70,3,FALSE))</f>
        <v>Eton Manor AC A</v>
      </c>
      <c r="E53" s="30">
        <f t="shared" si="0"/>
        <v>51</v>
      </c>
      <c r="F53" s="25">
        <f>IF(COUNTIF($B$3:B53,B53)&gt;1,"*","")</f>
      </c>
      <c r="G53" s="65">
        <v>5</v>
      </c>
      <c r="H53" s="65">
        <v>68</v>
      </c>
      <c r="I53" s="66" t="s">
        <v>100</v>
      </c>
      <c r="J53" s="65">
        <v>33</v>
      </c>
      <c r="K53" s="34"/>
      <c r="AA53" s="24">
        <v>37</v>
      </c>
      <c r="AB53" s="25">
        <v>57</v>
      </c>
      <c r="AC53" s="25" t="s">
        <v>0</v>
      </c>
      <c r="AD53" s="36" t="s">
        <v>169</v>
      </c>
      <c r="AE53" s="25">
        <v>37</v>
      </c>
    </row>
    <row r="54" spans="1:31" ht="15">
      <c r="A54" s="30">
        <v>52</v>
      </c>
      <c r="B54" s="30">
        <v>27</v>
      </c>
      <c r="C54" s="30" t="str">
        <f>IF(ISBLANK(B54),"",VLOOKUP(B54,Entries!$A$4:$C$70,2,FALSE))</f>
        <v>A</v>
      </c>
      <c r="D54" s="31" t="str">
        <f>IF(ISBLANK(B54),"",VLOOKUP(B54,Entries!$A$4:$C$70,3,FALSE))</f>
        <v>Harwich Runners</v>
      </c>
      <c r="E54" s="30">
        <f t="shared" si="0"/>
        <v>52</v>
      </c>
      <c r="F54" s="25">
        <f>IF(COUNTIF($B$3:B54,B54)&gt;1,"*","")</f>
      </c>
      <c r="G54" s="65">
        <v>6</v>
      </c>
      <c r="H54" s="65">
        <v>66</v>
      </c>
      <c r="I54" s="66" t="s">
        <v>103</v>
      </c>
      <c r="J54" s="65">
        <v>34</v>
      </c>
      <c r="K54" s="34"/>
      <c r="AA54" s="24">
        <v>40</v>
      </c>
      <c r="AB54" s="25">
        <v>69</v>
      </c>
      <c r="AC54" s="25" t="s">
        <v>0</v>
      </c>
      <c r="AD54" s="36" t="s">
        <v>101</v>
      </c>
      <c r="AE54" s="25">
        <v>40</v>
      </c>
    </row>
    <row r="55" spans="1:31" ht="15">
      <c r="A55" s="30">
        <v>53</v>
      </c>
      <c r="B55" s="30">
        <v>65</v>
      </c>
      <c r="C55" s="30" t="str">
        <f>IF(ISBLANK(B55),"",VLOOKUP(B55,Entries!$A$4:$C$70,2,FALSE))</f>
        <v>A</v>
      </c>
      <c r="D55" s="31" t="str">
        <f>IF(ISBLANK(B55),"",VLOOKUP(B55,Entries!$A$4:$C$70,3,FALSE))</f>
        <v>Thrift Green Trotters Mixed</v>
      </c>
      <c r="E55" s="30">
        <f t="shared" si="0"/>
        <v>53</v>
      </c>
      <c r="F55" s="25">
        <f>IF(COUNTIF($B$3:B55,B55)&gt;1,"*","")</f>
      </c>
      <c r="G55" s="65">
        <v>7</v>
      </c>
      <c r="H55" s="65">
        <v>57</v>
      </c>
      <c r="I55" s="66" t="s">
        <v>169</v>
      </c>
      <c r="J55" s="65">
        <v>37</v>
      </c>
      <c r="K55" s="34"/>
      <c r="AA55" s="24">
        <v>42</v>
      </c>
      <c r="AB55" s="25">
        <v>58</v>
      </c>
      <c r="AC55" s="25" t="s">
        <v>0</v>
      </c>
      <c r="AD55" s="36" t="s">
        <v>170</v>
      </c>
      <c r="AE55" s="25">
        <v>42</v>
      </c>
    </row>
    <row r="56" spans="1:31" ht="15">
      <c r="A56" s="30">
        <v>54</v>
      </c>
      <c r="B56" s="30">
        <v>22</v>
      </c>
      <c r="C56" s="30" t="str">
        <f>IF(ISBLANK(B56),"",VLOOKUP(B56,Entries!$A$4:$C$70,2,FALSE))</f>
        <v>A</v>
      </c>
      <c r="D56" s="31" t="str">
        <f>IF(ISBLANK(B56),"",VLOOKUP(B56,Entries!$A$4:$C$70,3,FALSE))</f>
        <v>Springfield Striders Mixed 3</v>
      </c>
      <c r="E56" s="30">
        <f t="shared" si="0"/>
        <v>54</v>
      </c>
      <c r="F56" s="25">
        <f>IF(COUNTIF($B$3:B56,B56)&gt;1,"*","")</f>
      </c>
      <c r="G56" s="65">
        <v>8</v>
      </c>
      <c r="H56" s="65">
        <v>69</v>
      </c>
      <c r="I56" s="66" t="s">
        <v>101</v>
      </c>
      <c r="J56" s="65">
        <v>40</v>
      </c>
      <c r="K56" s="34"/>
      <c r="AA56" s="24">
        <v>43</v>
      </c>
      <c r="AB56" s="25">
        <v>61</v>
      </c>
      <c r="AC56" s="25" t="s">
        <v>0</v>
      </c>
      <c r="AD56" s="36" t="s">
        <v>172</v>
      </c>
      <c r="AE56" s="25">
        <v>43</v>
      </c>
    </row>
    <row r="57" spans="1:31" ht="15">
      <c r="A57" s="30">
        <v>55</v>
      </c>
      <c r="B57" s="30">
        <v>29</v>
      </c>
      <c r="C57" s="30" t="str">
        <f>IF(ISBLANK(B57),"",VLOOKUP(B57,Entries!$A$4:$C$70,2,FALSE))</f>
        <v>A</v>
      </c>
      <c r="D57" s="31" t="str">
        <f>IF(ISBLANK(B57),"",VLOOKUP(B57,Entries!$A$4:$C$70,3,FALSE))</f>
        <v>Thrift Green Trotters Men B</v>
      </c>
      <c r="E57" s="30">
        <f t="shared" si="0"/>
        <v>55</v>
      </c>
      <c r="F57" s="25">
        <f>IF(COUNTIF($B$3:B57,B57)&gt;1,"*","")</f>
      </c>
      <c r="G57" s="65">
        <v>9</v>
      </c>
      <c r="H57" s="65">
        <v>58</v>
      </c>
      <c r="I57" s="66" t="s">
        <v>170</v>
      </c>
      <c r="J57" s="65">
        <v>42</v>
      </c>
      <c r="K57" s="34"/>
      <c r="AA57" s="24">
        <v>46</v>
      </c>
      <c r="AB57" s="25">
        <v>63</v>
      </c>
      <c r="AC57" s="25" t="s">
        <v>0</v>
      </c>
      <c r="AD57" s="36" t="s">
        <v>98</v>
      </c>
      <c r="AE57" s="25">
        <v>46</v>
      </c>
    </row>
    <row r="58" spans="1:31" ht="15">
      <c r="A58" s="30">
        <v>56</v>
      </c>
      <c r="B58" s="30">
        <v>50</v>
      </c>
      <c r="C58" s="30" t="str">
        <f>IF(ISBLANK(B58),"",VLOOKUP(B58,Entries!$A$4:$C$70,2,FALSE))</f>
        <v>V</v>
      </c>
      <c r="D58" s="31" t="str">
        <f>IF(ISBLANK(B58),"",VLOOKUP(B58,Entries!$A$4:$C$70,3,FALSE))</f>
        <v>IAC Vets</v>
      </c>
      <c r="E58" s="30">
        <f t="shared" si="0"/>
        <v>56</v>
      </c>
      <c r="F58" s="25">
        <f>IF(COUNTIF($B$3:B58,B58)&gt;1,"*","")</f>
      </c>
      <c r="G58" s="65">
        <v>10</v>
      </c>
      <c r="H58" s="65">
        <v>61</v>
      </c>
      <c r="I58" s="66" t="s">
        <v>172</v>
      </c>
      <c r="J58" s="65">
        <v>43</v>
      </c>
      <c r="K58" s="34"/>
      <c r="AA58" s="24">
        <v>100</v>
      </c>
      <c r="AB58" s="25">
        <v>70</v>
      </c>
      <c r="AC58" s="25" t="s">
        <v>0</v>
      </c>
      <c r="AD58" s="36" t="s">
        <v>192</v>
      </c>
      <c r="AE58" s="25">
        <v>100</v>
      </c>
    </row>
    <row r="59" spans="1:31" ht="15">
      <c r="A59" s="30">
        <v>57</v>
      </c>
      <c r="B59" s="30">
        <v>2</v>
      </c>
      <c r="C59" s="30" t="str">
        <f>IF(ISBLANK(B59),"",VLOOKUP(B59,Entries!$A$4:$C$70,2,FALSE))</f>
        <v>A</v>
      </c>
      <c r="D59" s="31" t="str">
        <f>IF(ISBLANK(B59),"",VLOOKUP(B59,Entries!$A$4:$C$70,3,FALSE))</f>
        <v>IAC B</v>
      </c>
      <c r="E59" s="30">
        <f t="shared" si="0"/>
        <v>57</v>
      </c>
      <c r="F59" s="25">
        <f>IF(COUNTIF($B$3:B59,B59)&gt;1,"*","")</f>
      </c>
      <c r="G59" s="65">
        <v>11</v>
      </c>
      <c r="H59" s="65">
        <v>63</v>
      </c>
      <c r="I59" s="66" t="s">
        <v>98</v>
      </c>
      <c r="J59" s="65">
        <v>46</v>
      </c>
      <c r="K59" s="34"/>
      <c r="AA59" s="24">
        <v>9</v>
      </c>
      <c r="AB59" s="25">
        <v>52</v>
      </c>
      <c r="AC59" s="25" t="s">
        <v>2</v>
      </c>
      <c r="AD59" s="36" t="s">
        <v>35</v>
      </c>
      <c r="AE59" s="25">
        <v>9</v>
      </c>
    </row>
    <row r="60" spans="1:31" ht="15">
      <c r="A60" s="30">
        <v>58</v>
      </c>
      <c r="B60" s="30">
        <v>10</v>
      </c>
      <c r="C60" s="30" t="str">
        <f>IF(ISBLANK(B60),"",VLOOKUP(B60,Entries!$A$4:$C$70,2,FALSE))</f>
        <v>A</v>
      </c>
      <c r="D60" s="31" t="str">
        <f>IF(ISBLANK(B60),"",VLOOKUP(B60,Entries!$A$4:$C$70,3,FALSE))</f>
        <v>Nomads B</v>
      </c>
      <c r="E60" s="30">
        <f t="shared" si="0"/>
        <v>58</v>
      </c>
      <c r="F60" s="25">
        <f>IF(COUNTIF($B$3:B60,B60)&gt;1,"*","")</f>
      </c>
      <c r="G60" s="65">
        <v>12</v>
      </c>
      <c r="H60" s="65">
        <v>70</v>
      </c>
      <c r="I60" s="66" t="s">
        <v>192</v>
      </c>
      <c r="J60" s="65">
        <v>100</v>
      </c>
      <c r="K60" s="34"/>
      <c r="AA60" s="24">
        <v>10</v>
      </c>
      <c r="AB60" s="25">
        <v>53</v>
      </c>
      <c r="AC60" s="25" t="s">
        <v>2</v>
      </c>
      <c r="AD60" s="36" t="s">
        <v>167</v>
      </c>
      <c r="AE60" s="25">
        <v>10</v>
      </c>
    </row>
    <row r="61" spans="1:31" ht="15">
      <c r="A61" s="30">
        <v>100</v>
      </c>
      <c r="B61" s="30">
        <v>24</v>
      </c>
      <c r="C61" s="30" t="str">
        <f>IF(ISBLANK(B61),"",VLOOKUP(B61,Entries!$A$4:$C$70,2,FALSE))</f>
        <v>A</v>
      </c>
      <c r="D61" s="31" t="str">
        <f>IF(ISBLANK(B61),"",VLOOKUP(B61,Entries!$A$4:$C$70,3,FALSE))</f>
        <v>Springfield Striders Mixed 5</v>
      </c>
      <c r="E61" s="30">
        <f t="shared" si="0"/>
        <v>100</v>
      </c>
      <c r="F61" s="25">
        <f>IF(COUNTIF($B$3:B61,B61)&gt;1,"*","")</f>
      </c>
      <c r="G61" s="49"/>
      <c r="H61" s="62"/>
      <c r="I61" s="63"/>
      <c r="J61" s="64"/>
      <c r="K61" s="34"/>
      <c r="AA61" s="24">
        <v>27</v>
      </c>
      <c r="AB61" s="25">
        <v>51</v>
      </c>
      <c r="AC61" s="25" t="s">
        <v>2</v>
      </c>
      <c r="AD61" s="36" t="s">
        <v>74</v>
      </c>
      <c r="AE61" s="25">
        <v>27</v>
      </c>
    </row>
    <row r="62" spans="1:31" ht="15">
      <c r="A62" s="30">
        <v>100</v>
      </c>
      <c r="B62" s="30">
        <v>25</v>
      </c>
      <c r="C62" s="30" t="str">
        <f>IF(ISBLANK(B62),"",VLOOKUP(B62,Entries!$A$4:$C$70,2,FALSE))</f>
        <v>A</v>
      </c>
      <c r="D62" s="31" t="str">
        <f>IF(ISBLANK(B62),"",VLOOKUP(B62,Entries!$A$4:$C$70,3,FALSE))</f>
        <v>Springfield Striders Mixed 6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39</v>
      </c>
      <c r="AB62" s="25">
        <v>54</v>
      </c>
      <c r="AC62" s="25" t="s">
        <v>2</v>
      </c>
      <c r="AD62" s="36" t="s">
        <v>168</v>
      </c>
      <c r="AE62" s="25">
        <v>39</v>
      </c>
    </row>
    <row r="63" spans="1:31" ht="15">
      <c r="A63" s="30">
        <v>100</v>
      </c>
      <c r="B63" s="30">
        <v>70</v>
      </c>
      <c r="C63" s="30" t="str">
        <f>IF(ISBLANK(B63),"",VLOOKUP(B63,Entries!$A$4:$C$70,2,FALSE))</f>
        <v>L</v>
      </c>
      <c r="D63" s="31" t="str">
        <f>IF(ISBLANK(B63),"",VLOOKUP(B63,Entries!$A$4:$C$70,3,FALSE))</f>
        <v>Billericay Ladies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52</v>
      </c>
      <c r="I63" s="66" t="s">
        <v>35</v>
      </c>
      <c r="J63" s="65">
        <v>9</v>
      </c>
      <c r="K63" s="34"/>
      <c r="AA63" s="24">
        <v>56</v>
      </c>
      <c r="AB63" s="25">
        <v>50</v>
      </c>
      <c r="AC63" s="25" t="s">
        <v>2</v>
      </c>
      <c r="AD63" s="36" t="s">
        <v>165</v>
      </c>
      <c r="AE63" s="25">
        <v>56</v>
      </c>
    </row>
    <row r="64" spans="6:11" ht="15">
      <c r="F64" s="25">
        <f>IF(COUNTIF($B$3:B64,B64)&gt;1,"*","")</f>
      </c>
      <c r="G64" s="65">
        <v>2</v>
      </c>
      <c r="H64" s="65">
        <v>53</v>
      </c>
      <c r="I64" s="66" t="s">
        <v>167</v>
      </c>
      <c r="J64" s="65">
        <v>10</v>
      </c>
      <c r="K64" s="34"/>
    </row>
    <row r="65" spans="6:11" ht="15">
      <c r="F65" s="25">
        <f>IF(COUNTIF($B$3:B65,B65)&gt;1,"*","")</f>
      </c>
      <c r="G65" s="65">
        <v>3</v>
      </c>
      <c r="H65" s="65">
        <v>51</v>
      </c>
      <c r="I65" s="66" t="s">
        <v>74</v>
      </c>
      <c r="J65" s="65">
        <v>27</v>
      </c>
      <c r="K65" s="34"/>
    </row>
    <row r="66" spans="7:11" ht="15">
      <c r="G66" s="65">
        <v>4</v>
      </c>
      <c r="H66" s="65">
        <v>54</v>
      </c>
      <c r="I66" s="66" t="s">
        <v>168</v>
      </c>
      <c r="J66" s="65">
        <v>39</v>
      </c>
      <c r="K66" s="34"/>
    </row>
    <row r="67" spans="7:11" ht="15">
      <c r="G67" s="30">
        <v>5</v>
      </c>
      <c r="H67" s="30">
        <v>50</v>
      </c>
      <c r="I67" s="31" t="s">
        <v>165</v>
      </c>
      <c r="J67" s="30">
        <v>56</v>
      </c>
      <c r="K67" s="34"/>
    </row>
    <row r="68" spans="8:11" ht="15"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</sheetData>
  <sheetProtection/>
  <mergeCells count="2">
    <mergeCell ref="A1:E1"/>
    <mergeCell ref="G1:J1"/>
  </mergeCells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B5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14.421875" style="0" bestFit="1" customWidth="1"/>
  </cols>
  <sheetData>
    <row r="1" spans="1:2" ht="12.75">
      <c r="A1" s="32" t="s">
        <v>63</v>
      </c>
      <c r="B1" s="32" t="s">
        <v>62</v>
      </c>
    </row>
    <row r="2" spans="1:2" ht="12.75">
      <c r="A2" t="s">
        <v>64</v>
      </c>
      <c r="B2" t="s">
        <v>65</v>
      </c>
    </row>
    <row r="3" spans="1:2" ht="12.75">
      <c r="A3" t="s">
        <v>66</v>
      </c>
      <c r="B3" t="s">
        <v>67</v>
      </c>
    </row>
    <row r="4" spans="1:2" ht="12.75">
      <c r="A4" t="s">
        <v>68</v>
      </c>
      <c r="B4">
        <v>100</v>
      </c>
    </row>
    <row r="5" spans="1:2" ht="12.75">
      <c r="A5" t="s">
        <v>69</v>
      </c>
      <c r="B5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B64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C1"/>
    </sheetView>
  </sheetViews>
  <sheetFormatPr defaultColWidth="9.140625" defaultRowHeight="12.75"/>
  <cols>
    <col min="1" max="2" width="4.00390625" style="1" customWidth="1"/>
    <col min="3" max="3" width="40.421875" style="1" bestFit="1" customWidth="1"/>
    <col min="4" max="4" width="7.8515625" style="2" bestFit="1" customWidth="1"/>
    <col min="5" max="5" width="8.140625" style="2" bestFit="1" customWidth="1"/>
    <col min="6" max="6" width="8.28125" style="2" bestFit="1" customWidth="1"/>
    <col min="7" max="41" width="4.140625" style="2" customWidth="1"/>
    <col min="42" max="42" width="5.57421875" style="2" bestFit="1" customWidth="1"/>
    <col min="43" max="44" width="4.140625" style="2" customWidth="1"/>
    <col min="45" max="45" width="9.140625" style="1" customWidth="1"/>
    <col min="46" max="48" width="9.140625" style="2" customWidth="1"/>
    <col min="49" max="49" width="5.140625" style="2" customWidth="1"/>
    <col min="50" max="50" width="5.421875" style="2" customWidth="1"/>
    <col min="51" max="51" width="5.8515625" style="2" customWidth="1"/>
    <col min="52" max="16384" width="9.140625" style="1" customWidth="1"/>
  </cols>
  <sheetData>
    <row r="1" spans="1:57" ht="21">
      <c r="A1" s="77" t="str">
        <f>"ESSEX WAY "&amp;Entries!E1</f>
        <v>ESSEX WAY </v>
      </c>
      <c r="B1" s="77"/>
      <c r="C1" s="77"/>
      <c r="BA1" s="1" t="s">
        <v>3</v>
      </c>
      <c r="BB1" s="1">
        <f>MATCH($BA1,$A$4:$A$102,0)+3</f>
        <v>4</v>
      </c>
      <c r="BC1" s="1">
        <f>MATCH($BA1,$A$4:$A$102,1)+3</f>
        <v>47</v>
      </c>
      <c r="BD1" s="1">
        <f>BC1-BB1+1</f>
        <v>44</v>
      </c>
      <c r="BE1" s="1">
        <f>BD1+BD2+BD3</f>
        <v>61</v>
      </c>
    </row>
    <row r="2" spans="4:56" ht="15.75">
      <c r="D2" s="71" t="s">
        <v>6</v>
      </c>
      <c r="E2" s="72"/>
      <c r="F2" s="76"/>
      <c r="G2" s="71" t="s">
        <v>13</v>
      </c>
      <c r="H2" s="76"/>
      <c r="I2" s="71" t="s">
        <v>14</v>
      </c>
      <c r="J2" s="72"/>
      <c r="K2" s="72"/>
      <c r="L2" s="76"/>
      <c r="M2" s="71" t="s">
        <v>15</v>
      </c>
      <c r="N2" s="72"/>
      <c r="O2" s="72"/>
      <c r="P2" s="76"/>
      <c r="Q2" s="71" t="s">
        <v>16</v>
      </c>
      <c r="R2" s="72"/>
      <c r="S2" s="72"/>
      <c r="T2" s="76"/>
      <c r="U2" s="71" t="s">
        <v>17</v>
      </c>
      <c r="V2" s="72"/>
      <c r="W2" s="72"/>
      <c r="X2" s="76"/>
      <c r="Y2" s="71" t="s">
        <v>18</v>
      </c>
      <c r="Z2" s="72"/>
      <c r="AA2" s="72"/>
      <c r="AB2" s="76"/>
      <c r="AC2" s="71" t="s">
        <v>19</v>
      </c>
      <c r="AD2" s="72"/>
      <c r="AE2" s="72"/>
      <c r="AF2" s="76"/>
      <c r="AG2" s="71" t="s">
        <v>20</v>
      </c>
      <c r="AH2" s="72"/>
      <c r="AI2" s="72"/>
      <c r="AJ2" s="76"/>
      <c r="AK2" s="71" t="s">
        <v>21</v>
      </c>
      <c r="AL2" s="72"/>
      <c r="AM2" s="72"/>
      <c r="AN2" s="76"/>
      <c r="AO2" s="71" t="s">
        <v>22</v>
      </c>
      <c r="AP2" s="72"/>
      <c r="AQ2" s="72"/>
      <c r="AR2" s="76"/>
      <c r="AT2" s="71" t="s">
        <v>6</v>
      </c>
      <c r="AU2" s="72"/>
      <c r="AV2" s="72"/>
      <c r="AW2" s="73" t="s">
        <v>12</v>
      </c>
      <c r="AX2" s="74"/>
      <c r="AY2" s="75"/>
      <c r="BA2" s="1" t="s">
        <v>0</v>
      </c>
      <c r="BB2" s="1">
        <f>MATCH($BA2,$A$4:$A$102,0)+3</f>
        <v>48</v>
      </c>
      <c r="BC2" s="1">
        <f>MATCH($BA2,$A$4:$A$102,1)+3</f>
        <v>59</v>
      </c>
      <c r="BD2" s="1">
        <f>BC2-BB2+1</f>
        <v>12</v>
      </c>
    </row>
    <row r="3" spans="1:56" s="3" customFormat="1" ht="15.75">
      <c r="A3" s="13" t="s">
        <v>4</v>
      </c>
      <c r="B3" s="13" t="s">
        <v>58</v>
      </c>
      <c r="C3" s="16" t="s">
        <v>5</v>
      </c>
      <c r="D3" s="10" t="s">
        <v>11</v>
      </c>
      <c r="E3" s="11" t="s">
        <v>8</v>
      </c>
      <c r="F3" s="12" t="s">
        <v>10</v>
      </c>
      <c r="G3" s="21" t="s">
        <v>9</v>
      </c>
      <c r="H3" s="23" t="s">
        <v>4</v>
      </c>
      <c r="I3" s="22" t="s">
        <v>9</v>
      </c>
      <c r="J3" s="22" t="s">
        <v>7</v>
      </c>
      <c r="K3" s="22" t="s">
        <v>4</v>
      </c>
      <c r="L3" s="23" t="s">
        <v>1</v>
      </c>
      <c r="M3" s="11" t="s">
        <v>9</v>
      </c>
      <c r="N3" s="11" t="s">
        <v>7</v>
      </c>
      <c r="O3" s="11" t="s">
        <v>4</v>
      </c>
      <c r="P3" s="12" t="s">
        <v>1</v>
      </c>
      <c r="Q3" s="11" t="s">
        <v>9</v>
      </c>
      <c r="R3" s="11" t="s">
        <v>7</v>
      </c>
      <c r="S3" s="11" t="s">
        <v>4</v>
      </c>
      <c r="T3" s="12" t="s">
        <v>1</v>
      </c>
      <c r="U3" s="11" t="s">
        <v>9</v>
      </c>
      <c r="V3" s="11" t="s">
        <v>7</v>
      </c>
      <c r="W3" s="11" t="s">
        <v>4</v>
      </c>
      <c r="X3" s="12" t="s">
        <v>1</v>
      </c>
      <c r="Y3" s="11" t="s">
        <v>9</v>
      </c>
      <c r="Z3" s="11" t="s">
        <v>7</v>
      </c>
      <c r="AA3" s="11" t="s">
        <v>4</v>
      </c>
      <c r="AB3" s="12" t="s">
        <v>1</v>
      </c>
      <c r="AC3" s="11" t="s">
        <v>9</v>
      </c>
      <c r="AD3" s="11" t="s">
        <v>7</v>
      </c>
      <c r="AE3" s="11" t="s">
        <v>4</v>
      </c>
      <c r="AF3" s="12" t="s">
        <v>1</v>
      </c>
      <c r="AG3" s="11" t="s">
        <v>9</v>
      </c>
      <c r="AH3" s="11" t="s">
        <v>7</v>
      </c>
      <c r="AI3" s="11" t="s">
        <v>4</v>
      </c>
      <c r="AJ3" s="12" t="s">
        <v>1</v>
      </c>
      <c r="AK3" s="11" t="s">
        <v>9</v>
      </c>
      <c r="AL3" s="11" t="s">
        <v>7</v>
      </c>
      <c r="AM3" s="11" t="s">
        <v>4</v>
      </c>
      <c r="AN3" s="12" t="s">
        <v>1</v>
      </c>
      <c r="AO3" s="11" t="s">
        <v>9</v>
      </c>
      <c r="AP3" s="11" t="s">
        <v>7</v>
      </c>
      <c r="AQ3" s="11" t="s">
        <v>4</v>
      </c>
      <c r="AR3" s="12" t="s">
        <v>1</v>
      </c>
      <c r="AT3" s="10" t="s">
        <v>11</v>
      </c>
      <c r="AU3" s="11" t="s">
        <v>8</v>
      </c>
      <c r="AV3" s="11" t="s">
        <v>10</v>
      </c>
      <c r="AW3" s="10" t="s">
        <v>23</v>
      </c>
      <c r="AX3" s="11" t="s">
        <v>24</v>
      </c>
      <c r="AY3" s="12" t="s">
        <v>25</v>
      </c>
      <c r="BA3" s="1" t="s">
        <v>2</v>
      </c>
      <c r="BB3" s="1">
        <f>MATCH($BA3,$A$4:$A$102,0)+3</f>
        <v>60</v>
      </c>
      <c r="BC3" s="1">
        <f>MATCH($BA3,$A$4:$A$102,1)+3</f>
        <v>64</v>
      </c>
      <c r="BD3" s="1">
        <f>BC3-BB3+1</f>
        <v>5</v>
      </c>
    </row>
    <row r="4" spans="1:80" ht="15.75">
      <c r="A4" s="17" t="s">
        <v>3</v>
      </c>
      <c r="B4" s="69">
        <v>1</v>
      </c>
      <c r="C4" s="38" t="str">
        <f>IF(ISBLANK(B4),"",VLOOKUP(B4,Entries!$A$4:$C$70,3,FALSE))</f>
        <v>IAC A</v>
      </c>
      <c r="D4" s="18">
        <f aca="true" t="shared" si="0" ref="D4:D35">IF(AT4=0,"",AT4)</f>
        <v>65</v>
      </c>
      <c r="E4" s="19">
        <f aca="true" ca="1" t="shared" si="1" ref="E4:E35">IF(OR(ISBLANK(D4),D4=0,D4=""),"",RANK(D4,INDIRECT("D"&amp;VLOOKUP($A4,$BA$1:$BC$3,2,FALSE)&amp;":D"&amp;VLOOKUP($A4,$BA$1:$BC$3,3,FALSE)),1))</f>
        <v>1</v>
      </c>
      <c r="F4" s="19">
        <f aca="true" t="shared" si="2" ref="F4:F35">IF(OR(ISBLANK(D4),D4=0,D4=""),"",RANK(D4,$D$4:$D$102,1))</f>
        <v>1</v>
      </c>
      <c r="G4" s="4">
        <f aca="true" ca="1" t="shared" si="3" ref="G4:G35">IF(ISNA(VLOOKUP($B4,INDIRECT("'"&amp;G$2&amp;"'!$B$3:$E$72"),4,FALSE)),"",VLOOKUP($B4,INDIRECT("'"&amp;G$2&amp;"'!$B$3:$E$72"),4,FALSE))</f>
        <v>3</v>
      </c>
      <c r="H4" s="19">
        <f aca="true" ca="1" t="shared" si="4" ref="H4:H35">IF(G4="","",RANK(G4,INDIRECT("G"&amp;VLOOKUP($A4,$BA$1:$BC$3,2,FALSE)&amp;":G"&amp;VLOOKUP($A4,$BA$1:$BC$3,3,FALSE)),1))</f>
        <v>3</v>
      </c>
      <c r="I4" s="4">
        <f aca="true" ca="1" t="shared" si="5" ref="I4:I35">IF(ISNA(VLOOKUP($B4,INDIRECT("'"&amp;I$2&amp;"'!$B$3:$E$72"),4,FALSE)),"",VLOOKUP($B4,INDIRECT("'"&amp;I$2&amp;"'!$B$3:$E$72"),4,FALSE))</f>
        <v>4</v>
      </c>
      <c r="J4" s="5">
        <f aca="true" t="shared" si="6" ref="J4:J35">IF(I4="","",G4+I4)</f>
        <v>7</v>
      </c>
      <c r="K4" s="19">
        <f aca="true" ca="1" t="shared" si="7" ref="K4:K35">IF(J4="","",RANK(J4,INDIRECT("J"&amp;VLOOKUP($A4,$BA$1:$BC$3,2,FALSE)&amp;":J"&amp;VLOOKUP($A4,$BA$1:$BC$3,3,FALSE)),1))</f>
        <v>2</v>
      </c>
      <c r="L4" s="6">
        <f aca="true" t="shared" si="8" ref="L4:L35">IF(I4="","",RANK(J4,J$4:J$102,1))</f>
        <v>2</v>
      </c>
      <c r="M4" s="4">
        <f aca="true" ca="1" t="shared" si="9" ref="M4:M35">IF(ISNA(VLOOKUP($B4,INDIRECT("'"&amp;M$2&amp;"'!$B$3:$E$72"),4,FALSE)),"",VLOOKUP($B4,INDIRECT("'"&amp;M$2&amp;"'!$B$3:$E$72"),4,FALSE))</f>
        <v>3</v>
      </c>
      <c r="N4" s="5">
        <f aca="true" t="shared" si="10" ref="N4:N35">IF(M4="","",M4+J4)</f>
        <v>10</v>
      </c>
      <c r="O4" s="19">
        <f aca="true" ca="1" t="shared" si="11" ref="O4:O35">IF(N4="","",RANK(N4,INDIRECT("N"&amp;VLOOKUP($A4,$BA$1:$BC$3,2,FALSE)&amp;":N"&amp;VLOOKUP($A4,$BA$1:$BC$3,3,FALSE)),1))</f>
        <v>2</v>
      </c>
      <c r="P4" s="6">
        <f aca="true" t="shared" si="12" ref="P4:P35">IF(M4="","",RANK(N4,N$4:N$102,1))</f>
        <v>2</v>
      </c>
      <c r="Q4" s="4">
        <f aca="true" ca="1" t="shared" si="13" ref="Q4:Q35">IF(ISNA(VLOOKUP($B4,INDIRECT("'"&amp;Q$2&amp;"'!$B$3:$E$72"),4,FALSE)),"",VLOOKUP($B4,INDIRECT("'"&amp;Q$2&amp;"'!$B$3:$E$72"),4,FALSE))</f>
        <v>1</v>
      </c>
      <c r="R4" s="5">
        <f aca="true" t="shared" si="14" ref="R4:R35">IF(Q4="","",Q4+N4)</f>
        <v>11</v>
      </c>
      <c r="S4" s="19">
        <f aca="true" ca="1" t="shared" si="15" ref="S4:S35">IF(R4="","",RANK(R4,INDIRECT("R"&amp;VLOOKUP($A4,$BA$1:$BC$3,2,FALSE)&amp;":R"&amp;VLOOKUP($A4,$BA$1:$BC$3,3,FALSE)),1))</f>
        <v>2</v>
      </c>
      <c r="T4" s="6">
        <f aca="true" t="shared" si="16" ref="T4:T35">IF(Q4="","",RANK(R4,R$4:R$102,1))</f>
        <v>2</v>
      </c>
      <c r="U4" s="4">
        <f aca="true" ca="1" t="shared" si="17" ref="U4:U35">IF(ISNA(VLOOKUP($B4,INDIRECT("'"&amp;U$2&amp;"'!$B$3:$E$72"),4,FALSE)),"",VLOOKUP($B4,INDIRECT("'"&amp;U$2&amp;"'!$B$3:$E$72"),4,FALSE))</f>
        <v>5</v>
      </c>
      <c r="V4" s="5">
        <f aca="true" t="shared" si="18" ref="V4:V35">IF(U4="","",U4+R4)</f>
        <v>16</v>
      </c>
      <c r="W4" s="19">
        <f aca="true" ca="1" t="shared" si="19" ref="W4:W35">IF(V4="","",RANK(V4,INDIRECT("V"&amp;VLOOKUP($A4,$BA$1:$BC$3,2,FALSE)&amp;":V"&amp;VLOOKUP($A4,$BA$1:$BC$3,3,FALSE)),1))</f>
        <v>1</v>
      </c>
      <c r="X4" s="6">
        <f aca="true" t="shared" si="20" ref="X4:X35">IF(U4="","",RANK(V4,V$4:V$102,1))</f>
        <v>1</v>
      </c>
      <c r="Y4" s="4">
        <f aca="true" ca="1" t="shared" si="21" ref="Y4:Y35">IF(ISNA(VLOOKUP($B4,INDIRECT("'"&amp;Y$2&amp;"'!$B$3:$E$72"),4,FALSE)),"",VLOOKUP($B4,INDIRECT("'"&amp;Y$2&amp;"'!$B$3:$E$72"),4,FALSE))</f>
        <v>22</v>
      </c>
      <c r="Z4" s="5">
        <f aca="true" t="shared" si="22" ref="Z4:Z35">IF(Y4="","",Y4+V4)</f>
        <v>38</v>
      </c>
      <c r="AA4" s="19">
        <f aca="true" ca="1" t="shared" si="23" ref="AA4:AA35">IF(Z4="","",RANK(Z4,INDIRECT("Z"&amp;VLOOKUP($A4,$BA$1:$BC$3,2,FALSE)&amp;":Z"&amp;VLOOKUP($A4,$BA$1:$BC$3,3,FALSE)),1))</f>
        <v>3</v>
      </c>
      <c r="AB4" s="6">
        <f aca="true" t="shared" si="24" ref="AB4:AB35">IF(Y4="","",RANK(Z4,Z$4:Z$102,1))</f>
        <v>3</v>
      </c>
      <c r="AC4" s="4">
        <f aca="true" ca="1" t="shared" si="25" ref="AC4:AC35">IF(ISNA(VLOOKUP($B4,INDIRECT("'"&amp;AC$2&amp;"'!$B$3:$E$72"),4,FALSE)),"",VLOOKUP($B4,INDIRECT("'"&amp;AC$2&amp;"'!$B$3:$E$72"),4,FALSE))</f>
        <v>7</v>
      </c>
      <c r="AD4" s="5">
        <f aca="true" t="shared" si="26" ref="AD4:AD35">IF(AC4="","",AC4+Z4)</f>
        <v>45</v>
      </c>
      <c r="AE4" s="19">
        <f aca="true" ca="1" t="shared" si="27" ref="AE4:AE35">IF(AD4="","",RANK(AD4,INDIRECT("AD"&amp;VLOOKUP($A4,$BA$1:$BC$3,2,FALSE)&amp;":AD"&amp;VLOOKUP($A4,$BA$1:$BC$3,3,FALSE)),1))</f>
        <v>1</v>
      </c>
      <c r="AF4" s="6">
        <f aca="true" t="shared" si="28" ref="AF4:AF35">IF(AC4="","",RANK(AD4,AD$4:AD$102,1))</f>
        <v>1</v>
      </c>
      <c r="AG4" s="4">
        <f aca="true" ca="1" t="shared" si="29" ref="AG4:AG35">IF(ISNA(VLOOKUP($B4,INDIRECT("'"&amp;AG$2&amp;"'!$B$3:$E$72"),4,FALSE)),"",VLOOKUP($B4,INDIRECT("'"&amp;AG$2&amp;"'!$B$3:$E$72"),4,FALSE))</f>
        <v>3</v>
      </c>
      <c r="AH4" s="5">
        <f aca="true" t="shared" si="30" ref="AH4:AH35">IF(AG4="","",AG4+AD4)</f>
        <v>48</v>
      </c>
      <c r="AI4" s="19">
        <f aca="true" ca="1" t="shared" si="31" ref="AI4:AI35">IF(AH4="","",RANK(AH4,INDIRECT("AH"&amp;VLOOKUP($A4,$BA$1:$BC$3,2,FALSE)&amp;":AH"&amp;VLOOKUP($A4,$BA$1:$BC$3,3,FALSE)),1))</f>
        <v>1</v>
      </c>
      <c r="AJ4" s="6">
        <f aca="true" t="shared" si="32" ref="AJ4:AJ35">IF(AG4="","",RANK(AH4,AH$4:AH$102,1))</f>
        <v>1</v>
      </c>
      <c r="AK4" s="4">
        <f aca="true" ca="1" t="shared" si="33" ref="AK4:AK35">IF(ISNA(VLOOKUP($B4,INDIRECT("'"&amp;AK$2&amp;"'!$B$3:$E$72"),4,FALSE)),"",VLOOKUP($B4,INDIRECT("'"&amp;AK$2&amp;"'!$B$3:$E$72"),4,FALSE))</f>
        <v>1</v>
      </c>
      <c r="AL4" s="5">
        <f aca="true" t="shared" si="34" ref="AL4:AL35">IF(AK4="","",AK4+AH4)</f>
        <v>49</v>
      </c>
      <c r="AM4" s="19">
        <f aca="true" ca="1" t="shared" si="35" ref="AM4:AM35">IF(AL4="","",RANK(AL4,INDIRECT("AL"&amp;VLOOKUP($A4,$BA$1:$BC$3,2,FALSE)&amp;":AL"&amp;VLOOKUP($A4,$BA$1:$BC$3,3,FALSE)),1))</f>
        <v>1</v>
      </c>
      <c r="AN4" s="6">
        <f aca="true" t="shared" si="36" ref="AN4:AN35">IF(AK4="","",RANK(AL4,AL$4:AL$102,1))</f>
        <v>1</v>
      </c>
      <c r="AO4" s="4">
        <f aca="true" ca="1" t="shared" si="37" ref="AO4:AO35">IF(ISNA(VLOOKUP($B4,INDIRECT("'"&amp;AO$2&amp;"'!$B$3:$E$72"),4,FALSE)),"",VLOOKUP($B4,INDIRECT("'"&amp;AO$2&amp;"'!$B$3:$E$72"),4,FALSE))</f>
        <v>16</v>
      </c>
      <c r="AP4" s="5">
        <f aca="true" t="shared" si="38" ref="AP4:AP35">IF(AO4="","",AO4+AL4)</f>
        <v>65</v>
      </c>
      <c r="AQ4" s="19">
        <f aca="true" ca="1" t="shared" si="39" ref="AQ4:AQ35">IF(AP4="","",RANK(AP4,INDIRECT("AP"&amp;VLOOKUP($A4,$BA$1:$BC$3,2,FALSE)&amp;":AP"&amp;VLOOKUP($A4,$BA$1:$BC$3,3,FALSE)),1))</f>
        <v>1</v>
      </c>
      <c r="AR4" s="6">
        <f aca="true" t="shared" si="40" ref="AR4:AR35">IF(AO4="","",RANK(AP4,AP$4:AP$102,1))</f>
        <v>1</v>
      </c>
      <c r="AT4" s="18">
        <f aca="true" t="shared" si="41" ref="AT4:AT35">SUM(G4,I4,M4,Q4,U4,Y4,AC4,AG4,AK4,AO4)</f>
        <v>65</v>
      </c>
      <c r="AU4" s="19">
        <f aca="true" ca="1" t="shared" si="42" ref="AU4:AU35">RANK(AT4,INDIRECT("AT"&amp;VLOOKUP($A4,$BA$1:$BC$3,2,FALSE)&amp;":AT"&amp;VLOOKUP($A4,$BA$1:$BC$3,3,FALSE)),1)</f>
        <v>1</v>
      </c>
      <c r="AV4" s="19">
        <f aca="true" t="shared" si="43" ref="AV4:AV35">RANK(AT4,$AT$4:$AT$102,1)</f>
        <v>1</v>
      </c>
      <c r="AW4" s="18">
        <f aca="true" t="shared" si="44" ref="AW4:AW35">MIN(G4,I4,M4,Q4,U4,Y4,AC4,AG4,AK4,AO4)</f>
        <v>1</v>
      </c>
      <c r="AX4" s="19">
        <f aca="true" t="shared" si="45" ref="AX4:AX35">MAX(G4,I4,M4,Q4,U4,Y4,AC4,AG4,AK4,AO4)</f>
        <v>22</v>
      </c>
      <c r="AY4" s="20">
        <f aca="true" t="shared" si="46" ref="AY4:AY35">MEDIAN(G4,I4,M4,Q4,U4,Y4,AC4,AG4,AK4,AO4)</f>
        <v>3.5</v>
      </c>
      <c r="CB4" s="1" t="s">
        <v>199</v>
      </c>
    </row>
    <row r="5" spans="1:51" ht="15.75">
      <c r="A5" s="14" t="s">
        <v>3</v>
      </c>
      <c r="B5" s="14">
        <v>30</v>
      </c>
      <c r="C5" s="38" t="str">
        <f>IF(ISBLANK(B5),"",VLOOKUP(B5,Entries!$A$4:$C$70,3,FALSE))</f>
        <v>Southend Men AC A</v>
      </c>
      <c r="D5" s="4">
        <f t="shared" si="0"/>
        <v>69</v>
      </c>
      <c r="E5" s="5">
        <f ca="1" t="shared" si="1"/>
        <v>2</v>
      </c>
      <c r="F5" s="5">
        <f t="shared" si="2"/>
        <v>2</v>
      </c>
      <c r="G5" s="4">
        <f ca="1" t="shared" si="3"/>
        <v>1</v>
      </c>
      <c r="H5" s="5">
        <f ca="1" t="shared" si="4"/>
        <v>1</v>
      </c>
      <c r="I5" s="4">
        <f ca="1" t="shared" si="5"/>
        <v>17</v>
      </c>
      <c r="J5" s="5">
        <f t="shared" si="6"/>
        <v>18</v>
      </c>
      <c r="K5" s="5">
        <f ca="1" t="shared" si="7"/>
        <v>7</v>
      </c>
      <c r="L5" s="6">
        <f t="shared" si="8"/>
        <v>8</v>
      </c>
      <c r="M5" s="4">
        <f ca="1" t="shared" si="9"/>
        <v>15</v>
      </c>
      <c r="N5" s="5">
        <f t="shared" si="10"/>
        <v>33</v>
      </c>
      <c r="O5" s="5">
        <f ca="1" t="shared" si="11"/>
        <v>9</v>
      </c>
      <c r="P5" s="6">
        <f t="shared" si="12"/>
        <v>10</v>
      </c>
      <c r="Q5" s="4">
        <f ca="1" t="shared" si="13"/>
        <v>12</v>
      </c>
      <c r="R5" s="5">
        <f t="shared" si="14"/>
        <v>45</v>
      </c>
      <c r="S5" s="5">
        <f ca="1" t="shared" si="15"/>
        <v>8</v>
      </c>
      <c r="T5" s="6">
        <f t="shared" si="16"/>
        <v>9</v>
      </c>
      <c r="U5" s="4">
        <f ca="1" t="shared" si="17"/>
        <v>7</v>
      </c>
      <c r="V5" s="5">
        <f t="shared" si="18"/>
        <v>52</v>
      </c>
      <c r="W5" s="5">
        <f ca="1" t="shared" si="19"/>
        <v>7</v>
      </c>
      <c r="X5" s="6">
        <f t="shared" si="20"/>
        <v>8</v>
      </c>
      <c r="Y5" s="4">
        <f ca="1" t="shared" si="21"/>
        <v>2</v>
      </c>
      <c r="Z5" s="5">
        <f t="shared" si="22"/>
        <v>54</v>
      </c>
      <c r="AA5" s="5">
        <f ca="1" t="shared" si="23"/>
        <v>6</v>
      </c>
      <c r="AB5" s="6">
        <f t="shared" si="24"/>
        <v>6</v>
      </c>
      <c r="AC5" s="4">
        <f ca="1" t="shared" si="25"/>
        <v>4</v>
      </c>
      <c r="AD5" s="5">
        <f t="shared" si="26"/>
        <v>58</v>
      </c>
      <c r="AE5" s="5">
        <f ca="1" t="shared" si="27"/>
        <v>3</v>
      </c>
      <c r="AF5" s="6">
        <f t="shared" si="28"/>
        <v>3</v>
      </c>
      <c r="AG5" s="4">
        <f ca="1" t="shared" si="29"/>
        <v>5</v>
      </c>
      <c r="AH5" s="5">
        <f t="shared" si="30"/>
        <v>63</v>
      </c>
      <c r="AI5" s="5">
        <f ca="1" t="shared" si="31"/>
        <v>3</v>
      </c>
      <c r="AJ5" s="6">
        <f t="shared" si="32"/>
        <v>3</v>
      </c>
      <c r="AK5" s="4">
        <f ca="1" t="shared" si="33"/>
        <v>3</v>
      </c>
      <c r="AL5" s="5">
        <f t="shared" si="34"/>
        <v>66</v>
      </c>
      <c r="AM5" s="5">
        <f ca="1" t="shared" si="35"/>
        <v>3</v>
      </c>
      <c r="AN5" s="6">
        <f t="shared" si="36"/>
        <v>3</v>
      </c>
      <c r="AO5" s="4">
        <f ca="1" t="shared" si="37"/>
        <v>3</v>
      </c>
      <c r="AP5" s="5">
        <f t="shared" si="38"/>
        <v>69</v>
      </c>
      <c r="AQ5" s="5">
        <f ca="1" t="shared" si="39"/>
        <v>2</v>
      </c>
      <c r="AR5" s="6">
        <f t="shared" si="40"/>
        <v>2</v>
      </c>
      <c r="AT5" s="4">
        <f t="shared" si="41"/>
        <v>69</v>
      </c>
      <c r="AU5" s="5">
        <f ca="1" t="shared" si="42"/>
        <v>2</v>
      </c>
      <c r="AV5" s="5">
        <f t="shared" si="43"/>
        <v>2</v>
      </c>
      <c r="AW5" s="4">
        <f t="shared" si="44"/>
        <v>1</v>
      </c>
      <c r="AX5" s="5">
        <f t="shared" si="45"/>
        <v>17</v>
      </c>
      <c r="AY5" s="6">
        <f t="shared" si="46"/>
        <v>4.5</v>
      </c>
    </row>
    <row r="6" spans="1:51" ht="15.75">
      <c r="A6" s="14" t="s">
        <v>3</v>
      </c>
      <c r="B6" s="39">
        <v>18</v>
      </c>
      <c r="C6" s="38" t="str">
        <f>IF(ISBLANK(B6),"",VLOOKUP(B6,Entries!$A$4:$C$70,3,FALSE))</f>
        <v>Springfield Striders Men A</v>
      </c>
      <c r="D6" s="4">
        <f t="shared" si="0"/>
        <v>71</v>
      </c>
      <c r="E6" s="5">
        <f ca="1" t="shared" si="1"/>
        <v>3</v>
      </c>
      <c r="F6" s="5">
        <f t="shared" si="2"/>
        <v>3</v>
      </c>
      <c r="G6" s="4">
        <f ca="1" t="shared" si="3"/>
        <v>2</v>
      </c>
      <c r="H6" s="5">
        <f ca="1" t="shared" si="4"/>
        <v>2</v>
      </c>
      <c r="I6" s="4">
        <f ca="1" t="shared" si="5"/>
        <v>1</v>
      </c>
      <c r="J6" s="5">
        <f t="shared" si="6"/>
        <v>3</v>
      </c>
      <c r="K6" s="5">
        <f ca="1" t="shared" si="7"/>
        <v>1</v>
      </c>
      <c r="L6" s="6">
        <f t="shared" si="8"/>
        <v>1</v>
      </c>
      <c r="M6" s="4">
        <f ca="1" t="shared" si="9"/>
        <v>2</v>
      </c>
      <c r="N6" s="5">
        <f t="shared" si="10"/>
        <v>5</v>
      </c>
      <c r="O6" s="5">
        <f ca="1" t="shared" si="11"/>
        <v>1</v>
      </c>
      <c r="P6" s="6">
        <f t="shared" si="12"/>
        <v>1</v>
      </c>
      <c r="Q6" s="4">
        <f ca="1" t="shared" si="13"/>
        <v>2</v>
      </c>
      <c r="R6" s="5">
        <f t="shared" si="14"/>
        <v>7</v>
      </c>
      <c r="S6" s="5">
        <f ca="1" t="shared" si="15"/>
        <v>1</v>
      </c>
      <c r="T6" s="6">
        <f t="shared" si="16"/>
        <v>1</v>
      </c>
      <c r="U6" s="4">
        <f ca="1" t="shared" si="17"/>
        <v>57</v>
      </c>
      <c r="V6" s="5">
        <f t="shared" si="18"/>
        <v>64</v>
      </c>
      <c r="W6" s="5">
        <f ca="1" t="shared" si="19"/>
        <v>8</v>
      </c>
      <c r="X6" s="6">
        <f t="shared" si="20"/>
        <v>9</v>
      </c>
      <c r="Y6" s="4">
        <f ca="1" t="shared" si="21"/>
        <v>1</v>
      </c>
      <c r="Z6" s="5">
        <f t="shared" si="22"/>
        <v>65</v>
      </c>
      <c r="AA6" s="5">
        <f ca="1" t="shared" si="23"/>
        <v>8</v>
      </c>
      <c r="AB6" s="6">
        <f t="shared" si="24"/>
        <v>9</v>
      </c>
      <c r="AC6" s="4">
        <f ca="1" t="shared" si="25"/>
        <v>1</v>
      </c>
      <c r="AD6" s="5">
        <f t="shared" si="26"/>
        <v>66</v>
      </c>
      <c r="AE6" s="5">
        <f ca="1" t="shared" si="27"/>
        <v>5</v>
      </c>
      <c r="AF6" s="6">
        <f t="shared" si="28"/>
        <v>5</v>
      </c>
      <c r="AG6" s="4">
        <f ca="1" t="shared" si="29"/>
        <v>2</v>
      </c>
      <c r="AH6" s="5">
        <f t="shared" si="30"/>
        <v>68</v>
      </c>
      <c r="AI6" s="5">
        <f ca="1" t="shared" si="31"/>
        <v>4</v>
      </c>
      <c r="AJ6" s="6">
        <f t="shared" si="32"/>
        <v>4</v>
      </c>
      <c r="AK6" s="4">
        <f ca="1" t="shared" si="33"/>
        <v>2</v>
      </c>
      <c r="AL6" s="5">
        <f t="shared" si="34"/>
        <v>70</v>
      </c>
      <c r="AM6" s="5">
        <f ca="1" t="shared" si="35"/>
        <v>4</v>
      </c>
      <c r="AN6" s="6">
        <f t="shared" si="36"/>
        <v>4</v>
      </c>
      <c r="AO6" s="4">
        <f ca="1" t="shared" si="37"/>
        <v>1</v>
      </c>
      <c r="AP6" s="5">
        <f t="shared" si="38"/>
        <v>71</v>
      </c>
      <c r="AQ6" s="5">
        <f ca="1" t="shared" si="39"/>
        <v>3</v>
      </c>
      <c r="AR6" s="6">
        <f t="shared" si="40"/>
        <v>3</v>
      </c>
      <c r="AT6" s="4">
        <f t="shared" si="41"/>
        <v>71</v>
      </c>
      <c r="AU6" s="5">
        <f ca="1" t="shared" si="42"/>
        <v>3</v>
      </c>
      <c r="AV6" s="5">
        <f t="shared" si="43"/>
        <v>3</v>
      </c>
      <c r="AW6" s="4">
        <f t="shared" si="44"/>
        <v>1</v>
      </c>
      <c r="AX6" s="5">
        <f t="shared" si="45"/>
        <v>57</v>
      </c>
      <c r="AY6" s="6">
        <f t="shared" si="46"/>
        <v>2</v>
      </c>
    </row>
    <row r="7" spans="1:51" ht="15.75">
      <c r="A7" s="14" t="s">
        <v>3</v>
      </c>
      <c r="B7" s="14">
        <v>40</v>
      </c>
      <c r="C7" s="38" t="str">
        <f>IF(ISBLANK(B7),"",VLOOKUP(B7,Entries!$A$4:$C$70,3,FALSE))</f>
        <v>Benfleet Men A</v>
      </c>
      <c r="D7" s="4">
        <f t="shared" si="0"/>
        <v>71</v>
      </c>
      <c r="E7" s="5">
        <f ca="1" t="shared" si="1"/>
        <v>3</v>
      </c>
      <c r="F7" s="5">
        <f t="shared" si="2"/>
        <v>3</v>
      </c>
      <c r="G7" s="4">
        <f ca="1" t="shared" si="3"/>
        <v>6</v>
      </c>
      <c r="H7" s="5">
        <f ca="1" t="shared" si="4"/>
        <v>5</v>
      </c>
      <c r="I7" s="4">
        <f ca="1" t="shared" si="5"/>
        <v>7</v>
      </c>
      <c r="J7" s="5">
        <f t="shared" si="6"/>
        <v>13</v>
      </c>
      <c r="K7" s="5">
        <f ca="1" t="shared" si="7"/>
        <v>4</v>
      </c>
      <c r="L7" s="6">
        <f t="shared" si="8"/>
        <v>4</v>
      </c>
      <c r="M7" s="4">
        <f ca="1" t="shared" si="9"/>
        <v>9</v>
      </c>
      <c r="N7" s="5">
        <f t="shared" si="10"/>
        <v>22</v>
      </c>
      <c r="O7" s="5">
        <f ca="1" t="shared" si="11"/>
        <v>4</v>
      </c>
      <c r="P7" s="6">
        <f t="shared" si="12"/>
        <v>5</v>
      </c>
      <c r="Q7" s="4">
        <f ca="1" t="shared" si="13"/>
        <v>3</v>
      </c>
      <c r="R7" s="5">
        <f t="shared" si="14"/>
        <v>25</v>
      </c>
      <c r="S7" s="5">
        <f ca="1" t="shared" si="15"/>
        <v>4</v>
      </c>
      <c r="T7" s="6">
        <f t="shared" si="16"/>
        <v>4</v>
      </c>
      <c r="U7" s="4">
        <f ca="1" t="shared" si="17"/>
        <v>3</v>
      </c>
      <c r="V7" s="5">
        <f t="shared" si="18"/>
        <v>28</v>
      </c>
      <c r="W7" s="5">
        <f ca="1" t="shared" si="19"/>
        <v>2</v>
      </c>
      <c r="X7" s="6">
        <f t="shared" si="20"/>
        <v>2</v>
      </c>
      <c r="Y7" s="4">
        <f ca="1" t="shared" si="21"/>
        <v>6</v>
      </c>
      <c r="Z7" s="5">
        <f t="shared" si="22"/>
        <v>34</v>
      </c>
      <c r="AA7" s="5">
        <f ca="1" t="shared" si="23"/>
        <v>1</v>
      </c>
      <c r="AB7" s="6">
        <f t="shared" si="24"/>
        <v>1</v>
      </c>
      <c r="AC7" s="4">
        <f ca="1" t="shared" si="25"/>
        <v>17</v>
      </c>
      <c r="AD7" s="5">
        <f t="shared" si="26"/>
        <v>51</v>
      </c>
      <c r="AE7" s="5">
        <f ca="1" t="shared" si="27"/>
        <v>2</v>
      </c>
      <c r="AF7" s="6">
        <f t="shared" si="28"/>
        <v>2</v>
      </c>
      <c r="AG7" s="4">
        <f ca="1" t="shared" si="29"/>
        <v>4</v>
      </c>
      <c r="AH7" s="5">
        <f t="shared" si="30"/>
        <v>55</v>
      </c>
      <c r="AI7" s="5">
        <f ca="1" t="shared" si="31"/>
        <v>2</v>
      </c>
      <c r="AJ7" s="6">
        <f t="shared" si="32"/>
        <v>2</v>
      </c>
      <c r="AK7" s="4">
        <f ca="1" t="shared" si="33"/>
        <v>8</v>
      </c>
      <c r="AL7" s="5">
        <f t="shared" si="34"/>
        <v>63</v>
      </c>
      <c r="AM7" s="5">
        <f ca="1" t="shared" si="35"/>
        <v>2</v>
      </c>
      <c r="AN7" s="6">
        <f t="shared" si="36"/>
        <v>2</v>
      </c>
      <c r="AO7" s="4">
        <f ca="1" t="shared" si="37"/>
        <v>8</v>
      </c>
      <c r="AP7" s="5">
        <f t="shared" si="38"/>
        <v>71</v>
      </c>
      <c r="AQ7" s="5">
        <f ca="1" t="shared" si="39"/>
        <v>3</v>
      </c>
      <c r="AR7" s="6">
        <f t="shared" si="40"/>
        <v>3</v>
      </c>
      <c r="AS7" s="48"/>
      <c r="AT7" s="4">
        <f t="shared" si="41"/>
        <v>71</v>
      </c>
      <c r="AU7" s="5">
        <f ca="1" t="shared" si="42"/>
        <v>3</v>
      </c>
      <c r="AV7" s="5">
        <f t="shared" si="43"/>
        <v>3</v>
      </c>
      <c r="AW7" s="4">
        <f t="shared" si="44"/>
        <v>3</v>
      </c>
      <c r="AX7" s="5">
        <f t="shared" si="45"/>
        <v>17</v>
      </c>
      <c r="AY7" s="6">
        <f t="shared" si="46"/>
        <v>6.5</v>
      </c>
    </row>
    <row r="8" spans="1:51" ht="15.75">
      <c r="A8" s="14" t="s">
        <v>3</v>
      </c>
      <c r="B8" s="39">
        <v>19</v>
      </c>
      <c r="C8" s="38" t="str">
        <f>IF(ISBLANK(B8),"",VLOOKUP(B8,Entries!$A$4:$C$70,3,FALSE))</f>
        <v>Springfield Striders Men B</v>
      </c>
      <c r="D8" s="4">
        <f t="shared" si="0"/>
        <v>86</v>
      </c>
      <c r="E8" s="5">
        <f ca="1" t="shared" si="1"/>
        <v>5</v>
      </c>
      <c r="F8" s="5">
        <f t="shared" si="2"/>
        <v>5</v>
      </c>
      <c r="G8" s="4">
        <f ca="1" t="shared" si="3"/>
        <v>14</v>
      </c>
      <c r="H8" s="5">
        <f ca="1" t="shared" si="4"/>
        <v>12</v>
      </c>
      <c r="I8" s="4">
        <f ca="1" t="shared" si="5"/>
        <v>5</v>
      </c>
      <c r="J8" s="5">
        <f t="shared" si="6"/>
        <v>19</v>
      </c>
      <c r="K8" s="5">
        <f ca="1" t="shared" si="7"/>
        <v>8</v>
      </c>
      <c r="L8" s="6">
        <f t="shared" si="8"/>
        <v>9</v>
      </c>
      <c r="M8" s="4">
        <f ca="1" t="shared" si="9"/>
        <v>12</v>
      </c>
      <c r="N8" s="5">
        <f t="shared" si="10"/>
        <v>31</v>
      </c>
      <c r="O8" s="5">
        <f ca="1" t="shared" si="11"/>
        <v>8</v>
      </c>
      <c r="P8" s="6">
        <f t="shared" si="12"/>
        <v>9</v>
      </c>
      <c r="Q8" s="4">
        <f ca="1" t="shared" si="13"/>
        <v>8</v>
      </c>
      <c r="R8" s="5">
        <f t="shared" si="14"/>
        <v>39</v>
      </c>
      <c r="S8" s="5">
        <f ca="1" t="shared" si="15"/>
        <v>7</v>
      </c>
      <c r="T8" s="6">
        <f t="shared" si="16"/>
        <v>8</v>
      </c>
      <c r="U8" s="4">
        <f ca="1" t="shared" si="17"/>
        <v>2</v>
      </c>
      <c r="V8" s="5">
        <f t="shared" si="18"/>
        <v>41</v>
      </c>
      <c r="W8" s="5">
        <f ca="1" t="shared" si="19"/>
        <v>5</v>
      </c>
      <c r="X8" s="6">
        <f t="shared" si="20"/>
        <v>5</v>
      </c>
      <c r="Y8" s="4">
        <f ca="1" t="shared" si="21"/>
        <v>5</v>
      </c>
      <c r="Z8" s="5">
        <f t="shared" si="22"/>
        <v>46</v>
      </c>
      <c r="AA8" s="5">
        <f ca="1" t="shared" si="23"/>
        <v>4</v>
      </c>
      <c r="AB8" s="6">
        <f t="shared" si="24"/>
        <v>4</v>
      </c>
      <c r="AC8" s="4">
        <f ca="1" t="shared" si="25"/>
        <v>22</v>
      </c>
      <c r="AD8" s="5">
        <f t="shared" si="26"/>
        <v>68</v>
      </c>
      <c r="AE8" s="5">
        <f ca="1" t="shared" si="27"/>
        <v>6</v>
      </c>
      <c r="AF8" s="6">
        <f t="shared" si="28"/>
        <v>7</v>
      </c>
      <c r="AG8" s="4">
        <f ca="1" t="shared" si="29"/>
        <v>7</v>
      </c>
      <c r="AH8" s="5">
        <f t="shared" si="30"/>
        <v>75</v>
      </c>
      <c r="AI8" s="5">
        <f ca="1" t="shared" si="31"/>
        <v>5</v>
      </c>
      <c r="AJ8" s="6">
        <f t="shared" si="32"/>
        <v>5</v>
      </c>
      <c r="AK8" s="4">
        <f ca="1" t="shared" si="33"/>
        <v>7</v>
      </c>
      <c r="AL8" s="5">
        <f t="shared" si="34"/>
        <v>82</v>
      </c>
      <c r="AM8" s="5">
        <f ca="1" t="shared" si="35"/>
        <v>5</v>
      </c>
      <c r="AN8" s="6">
        <f t="shared" si="36"/>
        <v>5</v>
      </c>
      <c r="AO8" s="4">
        <f ca="1" t="shared" si="37"/>
        <v>4</v>
      </c>
      <c r="AP8" s="5">
        <f t="shared" si="38"/>
        <v>86</v>
      </c>
      <c r="AQ8" s="5">
        <f ca="1" t="shared" si="39"/>
        <v>5</v>
      </c>
      <c r="AR8" s="6">
        <f t="shared" si="40"/>
        <v>5</v>
      </c>
      <c r="AT8" s="4">
        <f t="shared" si="41"/>
        <v>86</v>
      </c>
      <c r="AU8" s="5">
        <f ca="1" t="shared" si="42"/>
        <v>5</v>
      </c>
      <c r="AV8" s="5">
        <f t="shared" si="43"/>
        <v>5</v>
      </c>
      <c r="AW8" s="4">
        <f t="shared" si="44"/>
        <v>2</v>
      </c>
      <c r="AX8" s="5">
        <f t="shared" si="45"/>
        <v>22</v>
      </c>
      <c r="AY8" s="6">
        <f t="shared" si="46"/>
        <v>7</v>
      </c>
    </row>
    <row r="9" spans="1:51" ht="15.75">
      <c r="A9" s="14" t="s">
        <v>3</v>
      </c>
      <c r="B9" s="39">
        <v>6</v>
      </c>
      <c r="C9" s="38" t="str">
        <f>IF(ISBLANK(B9),"",VLOOKUP(B9,Entries!$A$4:$C$70,3,FALSE))</f>
        <v>Leigh on Sea Striders Men</v>
      </c>
      <c r="D9" s="4">
        <f t="shared" si="0"/>
        <v>96</v>
      </c>
      <c r="E9" s="5">
        <f ca="1" t="shared" si="1"/>
        <v>6</v>
      </c>
      <c r="F9" s="5">
        <f t="shared" si="2"/>
        <v>6</v>
      </c>
      <c r="G9" s="4">
        <f ca="1" t="shared" si="3"/>
        <v>11</v>
      </c>
      <c r="H9" s="5">
        <f ca="1" t="shared" si="4"/>
        <v>10</v>
      </c>
      <c r="I9" s="4">
        <f ca="1" t="shared" si="5"/>
        <v>6</v>
      </c>
      <c r="J9" s="5">
        <f t="shared" si="6"/>
        <v>17</v>
      </c>
      <c r="K9" s="5">
        <f ca="1" t="shared" si="7"/>
        <v>6</v>
      </c>
      <c r="L9" s="6">
        <f t="shared" si="8"/>
        <v>7</v>
      </c>
      <c r="M9" s="4">
        <f ca="1" t="shared" si="9"/>
        <v>5</v>
      </c>
      <c r="N9" s="5">
        <f t="shared" si="10"/>
        <v>22</v>
      </c>
      <c r="O9" s="5">
        <f ca="1" t="shared" si="11"/>
        <v>4</v>
      </c>
      <c r="P9" s="6">
        <f t="shared" si="12"/>
        <v>5</v>
      </c>
      <c r="Q9" s="4">
        <f ca="1" t="shared" si="13"/>
        <v>9</v>
      </c>
      <c r="R9" s="5">
        <f t="shared" si="14"/>
        <v>31</v>
      </c>
      <c r="S9" s="5">
        <f ca="1" t="shared" si="15"/>
        <v>5</v>
      </c>
      <c r="T9" s="6">
        <f t="shared" si="16"/>
        <v>6</v>
      </c>
      <c r="U9" s="4">
        <f ca="1" t="shared" si="17"/>
        <v>11</v>
      </c>
      <c r="V9" s="5">
        <f t="shared" si="18"/>
        <v>42</v>
      </c>
      <c r="W9" s="5">
        <f ca="1" t="shared" si="19"/>
        <v>6</v>
      </c>
      <c r="X9" s="6">
        <f t="shared" si="20"/>
        <v>6</v>
      </c>
      <c r="Y9" s="4">
        <f ca="1" t="shared" si="21"/>
        <v>15</v>
      </c>
      <c r="Z9" s="5">
        <f t="shared" si="22"/>
        <v>57</v>
      </c>
      <c r="AA9" s="5">
        <f ca="1" t="shared" si="23"/>
        <v>7</v>
      </c>
      <c r="AB9" s="6">
        <f t="shared" si="24"/>
        <v>7</v>
      </c>
      <c r="AC9" s="4">
        <f ca="1" t="shared" si="25"/>
        <v>5</v>
      </c>
      <c r="AD9" s="5">
        <f t="shared" si="26"/>
        <v>62</v>
      </c>
      <c r="AE9" s="5">
        <f ca="1" t="shared" si="27"/>
        <v>4</v>
      </c>
      <c r="AF9" s="6">
        <f t="shared" si="28"/>
        <v>4</v>
      </c>
      <c r="AG9" s="4">
        <f ca="1" t="shared" si="29"/>
        <v>23</v>
      </c>
      <c r="AH9" s="5">
        <f t="shared" si="30"/>
        <v>85</v>
      </c>
      <c r="AI9" s="5">
        <f ca="1" t="shared" si="31"/>
        <v>7</v>
      </c>
      <c r="AJ9" s="6">
        <f t="shared" si="32"/>
        <v>8</v>
      </c>
      <c r="AK9" s="4">
        <f ca="1" t="shared" si="33"/>
        <v>4</v>
      </c>
      <c r="AL9" s="5">
        <f t="shared" si="34"/>
        <v>89</v>
      </c>
      <c r="AM9" s="5">
        <f ca="1" t="shared" si="35"/>
        <v>6</v>
      </c>
      <c r="AN9" s="6">
        <f t="shared" si="36"/>
        <v>6</v>
      </c>
      <c r="AO9" s="4">
        <f ca="1" t="shared" si="37"/>
        <v>7</v>
      </c>
      <c r="AP9" s="5">
        <f t="shared" si="38"/>
        <v>96</v>
      </c>
      <c r="AQ9" s="5">
        <f ca="1" t="shared" si="39"/>
        <v>6</v>
      </c>
      <c r="AR9" s="6">
        <f t="shared" si="40"/>
        <v>6</v>
      </c>
      <c r="AT9" s="4">
        <f t="shared" si="41"/>
        <v>96</v>
      </c>
      <c r="AU9" s="5">
        <f ca="1" t="shared" si="42"/>
        <v>6</v>
      </c>
      <c r="AV9" s="5">
        <f t="shared" si="43"/>
        <v>6</v>
      </c>
      <c r="AW9" s="4">
        <f t="shared" si="44"/>
        <v>4</v>
      </c>
      <c r="AX9" s="5">
        <f t="shared" si="45"/>
        <v>23</v>
      </c>
      <c r="AY9" s="6">
        <f t="shared" si="46"/>
        <v>8</v>
      </c>
    </row>
    <row r="10" spans="1:51" ht="15.75">
      <c r="A10" s="14" t="s">
        <v>3</v>
      </c>
      <c r="B10" s="14">
        <v>33</v>
      </c>
      <c r="C10" s="38" t="str">
        <f>IF(ISBLANK(B10),"",VLOOKUP(B10,Entries!$A$4:$C$70,3,FALSE))</f>
        <v>GFDR Men A</v>
      </c>
      <c r="D10" s="4">
        <f t="shared" si="0"/>
        <v>104</v>
      </c>
      <c r="E10" s="5">
        <f ca="1" t="shared" si="1"/>
        <v>7</v>
      </c>
      <c r="F10" s="5">
        <f t="shared" si="2"/>
        <v>7</v>
      </c>
      <c r="G10" s="4">
        <f ca="1" t="shared" si="3"/>
        <v>10</v>
      </c>
      <c r="H10" s="5">
        <f ca="1" t="shared" si="4"/>
        <v>9</v>
      </c>
      <c r="I10" s="4">
        <f ca="1" t="shared" si="5"/>
        <v>9</v>
      </c>
      <c r="J10" s="5">
        <f t="shared" si="6"/>
        <v>19</v>
      </c>
      <c r="K10" s="5">
        <f ca="1" t="shared" si="7"/>
        <v>8</v>
      </c>
      <c r="L10" s="6">
        <f t="shared" si="8"/>
        <v>9</v>
      </c>
      <c r="M10" s="4">
        <f ca="1" t="shared" si="9"/>
        <v>6</v>
      </c>
      <c r="N10" s="5">
        <f t="shared" si="10"/>
        <v>25</v>
      </c>
      <c r="O10" s="5">
        <f ca="1" t="shared" si="11"/>
        <v>6</v>
      </c>
      <c r="P10" s="6">
        <f t="shared" si="12"/>
        <v>7</v>
      </c>
      <c r="Q10" s="4">
        <f ca="1" t="shared" si="13"/>
        <v>7</v>
      </c>
      <c r="R10" s="5">
        <f t="shared" si="14"/>
        <v>32</v>
      </c>
      <c r="S10" s="5">
        <f ca="1" t="shared" si="15"/>
        <v>6</v>
      </c>
      <c r="T10" s="6">
        <f t="shared" si="16"/>
        <v>7</v>
      </c>
      <c r="U10" s="4">
        <f ca="1" t="shared" si="17"/>
        <v>1</v>
      </c>
      <c r="V10" s="5">
        <f t="shared" si="18"/>
        <v>33</v>
      </c>
      <c r="W10" s="5">
        <f ca="1" t="shared" si="19"/>
        <v>4</v>
      </c>
      <c r="X10" s="6">
        <f t="shared" si="20"/>
        <v>4</v>
      </c>
      <c r="Y10" s="4">
        <f ca="1" t="shared" si="21"/>
        <v>16</v>
      </c>
      <c r="Z10" s="5">
        <f t="shared" si="22"/>
        <v>49</v>
      </c>
      <c r="AA10" s="5">
        <f ca="1" t="shared" si="23"/>
        <v>5</v>
      </c>
      <c r="AB10" s="6">
        <f t="shared" si="24"/>
        <v>5</v>
      </c>
      <c r="AC10" s="4">
        <f ca="1" t="shared" si="25"/>
        <v>23</v>
      </c>
      <c r="AD10" s="5">
        <f t="shared" si="26"/>
        <v>72</v>
      </c>
      <c r="AE10" s="5">
        <f ca="1" t="shared" si="27"/>
        <v>8</v>
      </c>
      <c r="AF10" s="6">
        <f t="shared" si="28"/>
        <v>9</v>
      </c>
      <c r="AG10" s="4">
        <f ca="1" t="shared" si="29"/>
        <v>6</v>
      </c>
      <c r="AH10" s="5">
        <f t="shared" si="30"/>
        <v>78</v>
      </c>
      <c r="AI10" s="5">
        <f ca="1" t="shared" si="31"/>
        <v>6</v>
      </c>
      <c r="AJ10" s="6">
        <f t="shared" si="32"/>
        <v>6</v>
      </c>
      <c r="AK10" s="4">
        <f ca="1" t="shared" si="33"/>
        <v>11</v>
      </c>
      <c r="AL10" s="5">
        <f t="shared" si="34"/>
        <v>89</v>
      </c>
      <c r="AM10" s="5">
        <f ca="1" t="shared" si="35"/>
        <v>6</v>
      </c>
      <c r="AN10" s="6">
        <f t="shared" si="36"/>
        <v>6</v>
      </c>
      <c r="AO10" s="4">
        <f ca="1" t="shared" si="37"/>
        <v>15</v>
      </c>
      <c r="AP10" s="5">
        <f t="shared" si="38"/>
        <v>104</v>
      </c>
      <c r="AQ10" s="5">
        <f ca="1" t="shared" si="39"/>
        <v>7</v>
      </c>
      <c r="AR10" s="6">
        <f t="shared" si="40"/>
        <v>7</v>
      </c>
      <c r="AT10" s="4">
        <f t="shared" si="41"/>
        <v>104</v>
      </c>
      <c r="AU10" s="5">
        <f ca="1" t="shared" si="42"/>
        <v>7</v>
      </c>
      <c r="AV10" s="5">
        <f t="shared" si="43"/>
        <v>7</v>
      </c>
      <c r="AW10" s="4">
        <f t="shared" si="44"/>
        <v>1</v>
      </c>
      <c r="AX10" s="5">
        <f t="shared" si="45"/>
        <v>23</v>
      </c>
      <c r="AY10" s="6">
        <f t="shared" si="46"/>
        <v>9.5</v>
      </c>
    </row>
    <row r="11" spans="1:51" ht="15.75">
      <c r="A11" s="14" t="s">
        <v>3</v>
      </c>
      <c r="B11" s="14">
        <v>28</v>
      </c>
      <c r="C11" s="38" t="str">
        <f>IF(ISBLANK(B11),"",VLOOKUP(B11,Entries!$A$4:$C$70,3,FALSE))</f>
        <v>Thrift Green Trotters Men A</v>
      </c>
      <c r="D11" s="4">
        <f t="shared" si="0"/>
        <v>106</v>
      </c>
      <c r="E11" s="5">
        <f ca="1" t="shared" si="1"/>
        <v>8</v>
      </c>
      <c r="F11" s="5">
        <f t="shared" si="2"/>
        <v>8</v>
      </c>
      <c r="G11" s="4">
        <f ca="1" t="shared" si="3"/>
        <v>7</v>
      </c>
      <c r="H11" s="5">
        <f ca="1" t="shared" si="4"/>
        <v>6</v>
      </c>
      <c r="I11" s="4">
        <f ca="1" t="shared" si="5"/>
        <v>2</v>
      </c>
      <c r="J11" s="5">
        <f t="shared" si="6"/>
        <v>9</v>
      </c>
      <c r="K11" s="5">
        <f ca="1" t="shared" si="7"/>
        <v>3</v>
      </c>
      <c r="L11" s="6">
        <f t="shared" si="8"/>
        <v>3</v>
      </c>
      <c r="M11" s="4">
        <f ca="1" t="shared" si="9"/>
        <v>1</v>
      </c>
      <c r="N11" s="5">
        <f t="shared" si="10"/>
        <v>10</v>
      </c>
      <c r="O11" s="5">
        <f ca="1" t="shared" si="11"/>
        <v>2</v>
      </c>
      <c r="P11" s="6">
        <f t="shared" si="12"/>
        <v>2</v>
      </c>
      <c r="Q11" s="4">
        <f ca="1" t="shared" si="13"/>
        <v>6</v>
      </c>
      <c r="R11" s="5">
        <f t="shared" si="14"/>
        <v>16</v>
      </c>
      <c r="S11" s="5">
        <f ca="1" t="shared" si="15"/>
        <v>3</v>
      </c>
      <c r="T11" s="6">
        <f t="shared" si="16"/>
        <v>3</v>
      </c>
      <c r="U11" s="4">
        <f ca="1" t="shared" si="17"/>
        <v>14</v>
      </c>
      <c r="V11" s="5">
        <f t="shared" si="18"/>
        <v>30</v>
      </c>
      <c r="W11" s="5">
        <f ca="1" t="shared" si="19"/>
        <v>3</v>
      </c>
      <c r="X11" s="6">
        <f t="shared" si="20"/>
        <v>3</v>
      </c>
      <c r="Y11" s="4">
        <f ca="1" t="shared" si="21"/>
        <v>4</v>
      </c>
      <c r="Z11" s="5">
        <f t="shared" si="22"/>
        <v>34</v>
      </c>
      <c r="AA11" s="5">
        <f ca="1" t="shared" si="23"/>
        <v>1</v>
      </c>
      <c r="AB11" s="6">
        <f t="shared" si="24"/>
        <v>1</v>
      </c>
      <c r="AC11" s="4">
        <f ca="1" t="shared" si="25"/>
        <v>37</v>
      </c>
      <c r="AD11" s="5">
        <f t="shared" si="26"/>
        <v>71</v>
      </c>
      <c r="AE11" s="5">
        <f ca="1" t="shared" si="27"/>
        <v>7</v>
      </c>
      <c r="AF11" s="6">
        <f t="shared" si="28"/>
        <v>8</v>
      </c>
      <c r="AG11" s="4">
        <f ca="1" t="shared" si="29"/>
        <v>20</v>
      </c>
      <c r="AH11" s="5">
        <f t="shared" si="30"/>
        <v>91</v>
      </c>
      <c r="AI11" s="5">
        <f ca="1" t="shared" si="31"/>
        <v>8</v>
      </c>
      <c r="AJ11" s="6">
        <f t="shared" si="32"/>
        <v>9</v>
      </c>
      <c r="AK11" s="4">
        <f ca="1" t="shared" si="33"/>
        <v>9</v>
      </c>
      <c r="AL11" s="5">
        <f t="shared" si="34"/>
        <v>100</v>
      </c>
      <c r="AM11" s="5">
        <f ca="1" t="shared" si="35"/>
        <v>8</v>
      </c>
      <c r="AN11" s="6">
        <f t="shared" si="36"/>
        <v>9</v>
      </c>
      <c r="AO11" s="4">
        <f ca="1" t="shared" si="37"/>
        <v>6</v>
      </c>
      <c r="AP11" s="5">
        <f t="shared" si="38"/>
        <v>106</v>
      </c>
      <c r="AQ11" s="5">
        <f ca="1" t="shared" si="39"/>
        <v>8</v>
      </c>
      <c r="AR11" s="6">
        <f t="shared" si="40"/>
        <v>8</v>
      </c>
      <c r="AT11" s="4">
        <f t="shared" si="41"/>
        <v>106</v>
      </c>
      <c r="AU11" s="5">
        <f ca="1" t="shared" si="42"/>
        <v>8</v>
      </c>
      <c r="AV11" s="5">
        <f t="shared" si="43"/>
        <v>8</v>
      </c>
      <c r="AW11" s="4">
        <f t="shared" si="44"/>
        <v>1</v>
      </c>
      <c r="AX11" s="5">
        <f t="shared" si="45"/>
        <v>37</v>
      </c>
      <c r="AY11" s="6">
        <f t="shared" si="46"/>
        <v>6.5</v>
      </c>
    </row>
    <row r="12" spans="1:51" ht="15.75">
      <c r="A12" s="14" t="s">
        <v>3</v>
      </c>
      <c r="B12" s="14">
        <v>26</v>
      </c>
      <c r="C12" s="38" t="str">
        <f>IF(ISBLANK(B12),"",VLOOKUP(B12,Entries!$A$4:$C$70,3,FALSE))</f>
        <v>Harwich Runners</v>
      </c>
      <c r="D12" s="4">
        <f t="shared" si="0"/>
        <v>190</v>
      </c>
      <c r="E12" s="5">
        <f ca="1" t="shared" si="1"/>
        <v>9</v>
      </c>
      <c r="F12" s="5">
        <f t="shared" si="2"/>
        <v>11</v>
      </c>
      <c r="G12" s="4">
        <f ca="1" t="shared" si="3"/>
        <v>49</v>
      </c>
      <c r="H12" s="5">
        <f ca="1" t="shared" si="4"/>
        <v>34</v>
      </c>
      <c r="I12" s="4">
        <f ca="1" t="shared" si="5"/>
        <v>12</v>
      </c>
      <c r="J12" s="5">
        <f t="shared" si="6"/>
        <v>61</v>
      </c>
      <c r="K12" s="5">
        <f ca="1" t="shared" si="7"/>
        <v>21</v>
      </c>
      <c r="L12" s="6">
        <f t="shared" si="8"/>
        <v>29</v>
      </c>
      <c r="M12" s="4">
        <f ca="1" t="shared" si="9"/>
        <v>41</v>
      </c>
      <c r="N12" s="5">
        <f t="shared" si="10"/>
        <v>102</v>
      </c>
      <c r="O12" s="5">
        <f ca="1" t="shared" si="11"/>
        <v>23</v>
      </c>
      <c r="P12" s="6">
        <f t="shared" si="12"/>
        <v>32</v>
      </c>
      <c r="Q12" s="4">
        <f ca="1" t="shared" si="13"/>
        <v>14</v>
      </c>
      <c r="R12" s="5">
        <f t="shared" si="14"/>
        <v>116</v>
      </c>
      <c r="S12" s="5">
        <f ca="1" t="shared" si="15"/>
        <v>18</v>
      </c>
      <c r="T12" s="6">
        <f t="shared" si="16"/>
        <v>26</v>
      </c>
      <c r="U12" s="4">
        <f ca="1" t="shared" si="17"/>
        <v>37</v>
      </c>
      <c r="V12" s="5">
        <f t="shared" si="18"/>
        <v>153</v>
      </c>
      <c r="W12" s="5">
        <f ca="1" t="shared" si="19"/>
        <v>19</v>
      </c>
      <c r="X12" s="6">
        <f t="shared" si="20"/>
        <v>27</v>
      </c>
      <c r="Y12" s="4">
        <f ca="1" t="shared" si="21"/>
        <v>3</v>
      </c>
      <c r="Z12" s="5">
        <f t="shared" si="22"/>
        <v>156</v>
      </c>
      <c r="AA12" s="5">
        <f ca="1" t="shared" si="23"/>
        <v>18</v>
      </c>
      <c r="AB12" s="6">
        <f t="shared" si="24"/>
        <v>25</v>
      </c>
      <c r="AC12" s="4">
        <f ca="1" t="shared" si="25"/>
        <v>8</v>
      </c>
      <c r="AD12" s="5">
        <f t="shared" si="26"/>
        <v>164</v>
      </c>
      <c r="AE12" s="5">
        <f ca="1" t="shared" si="27"/>
        <v>17</v>
      </c>
      <c r="AF12" s="6">
        <f t="shared" si="28"/>
        <v>21</v>
      </c>
      <c r="AG12" s="4">
        <f ca="1" t="shared" si="29"/>
        <v>1</v>
      </c>
      <c r="AH12" s="5">
        <f t="shared" si="30"/>
        <v>165</v>
      </c>
      <c r="AI12" s="5">
        <f ca="1" t="shared" si="31"/>
        <v>11</v>
      </c>
      <c r="AJ12" s="6">
        <f t="shared" si="32"/>
        <v>14</v>
      </c>
      <c r="AK12" s="4">
        <f ca="1" t="shared" si="33"/>
        <v>23</v>
      </c>
      <c r="AL12" s="5">
        <f t="shared" si="34"/>
        <v>188</v>
      </c>
      <c r="AM12" s="5">
        <f ca="1" t="shared" si="35"/>
        <v>12</v>
      </c>
      <c r="AN12" s="6">
        <f t="shared" si="36"/>
        <v>14</v>
      </c>
      <c r="AO12" s="4">
        <f ca="1" t="shared" si="37"/>
        <v>2</v>
      </c>
      <c r="AP12" s="5">
        <f t="shared" si="38"/>
        <v>190</v>
      </c>
      <c r="AQ12" s="5">
        <f ca="1" t="shared" si="39"/>
        <v>9</v>
      </c>
      <c r="AR12" s="6">
        <f t="shared" si="40"/>
        <v>11</v>
      </c>
      <c r="AT12" s="4">
        <f t="shared" si="41"/>
        <v>190</v>
      </c>
      <c r="AU12" s="5">
        <f ca="1" t="shared" si="42"/>
        <v>9</v>
      </c>
      <c r="AV12" s="5">
        <f t="shared" si="43"/>
        <v>11</v>
      </c>
      <c r="AW12" s="4">
        <f t="shared" si="44"/>
        <v>1</v>
      </c>
      <c r="AX12" s="5">
        <f t="shared" si="45"/>
        <v>49</v>
      </c>
      <c r="AY12" s="6">
        <f t="shared" si="46"/>
        <v>13</v>
      </c>
    </row>
    <row r="13" spans="1:51" ht="15.75">
      <c r="A13" s="14" t="s">
        <v>3</v>
      </c>
      <c r="B13" s="14">
        <v>31</v>
      </c>
      <c r="C13" s="38" t="str">
        <f>IF(ISBLANK(B13),"",VLOOKUP(B13,Entries!$A$4:$C$70,3,FALSE))</f>
        <v>Southend Men AC B</v>
      </c>
      <c r="D13" s="4">
        <f t="shared" si="0"/>
        <v>192</v>
      </c>
      <c r="E13" s="5">
        <f ca="1" t="shared" si="1"/>
        <v>10</v>
      </c>
      <c r="F13" s="5">
        <f t="shared" si="2"/>
        <v>12</v>
      </c>
      <c r="G13" s="4">
        <f ca="1" t="shared" si="3"/>
        <v>29</v>
      </c>
      <c r="H13" s="5">
        <f ca="1" t="shared" si="4"/>
        <v>19</v>
      </c>
      <c r="I13" s="4">
        <f ca="1" t="shared" si="5"/>
        <v>16</v>
      </c>
      <c r="J13" s="5">
        <f t="shared" si="6"/>
        <v>45</v>
      </c>
      <c r="K13" s="5">
        <f ca="1" t="shared" si="7"/>
        <v>16</v>
      </c>
      <c r="L13" s="6">
        <f t="shared" si="8"/>
        <v>19</v>
      </c>
      <c r="M13" s="4">
        <f ca="1" t="shared" si="9"/>
        <v>40</v>
      </c>
      <c r="N13" s="5">
        <f t="shared" si="10"/>
        <v>85</v>
      </c>
      <c r="O13" s="5">
        <f ca="1" t="shared" si="11"/>
        <v>17</v>
      </c>
      <c r="P13" s="6">
        <f t="shared" si="12"/>
        <v>24</v>
      </c>
      <c r="Q13" s="4">
        <f ca="1" t="shared" si="13"/>
        <v>13</v>
      </c>
      <c r="R13" s="5">
        <f t="shared" si="14"/>
        <v>98</v>
      </c>
      <c r="S13" s="5">
        <f ca="1" t="shared" si="15"/>
        <v>15</v>
      </c>
      <c r="T13" s="6">
        <f t="shared" si="16"/>
        <v>22</v>
      </c>
      <c r="U13" s="4">
        <f ca="1" t="shared" si="17"/>
        <v>25</v>
      </c>
      <c r="V13" s="5">
        <f t="shared" si="18"/>
        <v>123</v>
      </c>
      <c r="W13" s="5">
        <f ca="1" t="shared" si="19"/>
        <v>17</v>
      </c>
      <c r="X13" s="6">
        <f t="shared" si="20"/>
        <v>22</v>
      </c>
      <c r="Y13" s="4">
        <f ca="1" t="shared" si="21"/>
        <v>19</v>
      </c>
      <c r="Z13" s="5">
        <f t="shared" si="22"/>
        <v>142</v>
      </c>
      <c r="AA13" s="5">
        <f ca="1" t="shared" si="23"/>
        <v>15</v>
      </c>
      <c r="AB13" s="6">
        <f t="shared" si="24"/>
        <v>20</v>
      </c>
      <c r="AC13" s="4">
        <f ca="1" t="shared" si="25"/>
        <v>15</v>
      </c>
      <c r="AD13" s="5">
        <f t="shared" si="26"/>
        <v>157</v>
      </c>
      <c r="AE13" s="5">
        <f ca="1" t="shared" si="27"/>
        <v>14</v>
      </c>
      <c r="AF13" s="6">
        <f t="shared" si="28"/>
        <v>18</v>
      </c>
      <c r="AG13" s="4">
        <f ca="1" t="shared" si="29"/>
        <v>17</v>
      </c>
      <c r="AH13" s="5">
        <f t="shared" si="30"/>
        <v>174</v>
      </c>
      <c r="AI13" s="5">
        <f ca="1" t="shared" si="31"/>
        <v>16</v>
      </c>
      <c r="AJ13" s="6">
        <f t="shared" si="32"/>
        <v>20</v>
      </c>
      <c r="AK13" s="4">
        <f ca="1" t="shared" si="33"/>
        <v>5</v>
      </c>
      <c r="AL13" s="5">
        <f t="shared" si="34"/>
        <v>179</v>
      </c>
      <c r="AM13" s="5">
        <f ca="1" t="shared" si="35"/>
        <v>10</v>
      </c>
      <c r="AN13" s="6">
        <f t="shared" si="36"/>
        <v>12</v>
      </c>
      <c r="AO13" s="4">
        <f ca="1" t="shared" si="37"/>
        <v>13</v>
      </c>
      <c r="AP13" s="5">
        <f t="shared" si="38"/>
        <v>192</v>
      </c>
      <c r="AQ13" s="5">
        <f ca="1" t="shared" si="39"/>
        <v>10</v>
      </c>
      <c r="AR13" s="6">
        <f t="shared" si="40"/>
        <v>12</v>
      </c>
      <c r="AT13" s="4">
        <f t="shared" si="41"/>
        <v>192</v>
      </c>
      <c r="AU13" s="5">
        <f ca="1" t="shared" si="42"/>
        <v>10</v>
      </c>
      <c r="AV13" s="5">
        <f t="shared" si="43"/>
        <v>12</v>
      </c>
      <c r="AW13" s="4">
        <f t="shared" si="44"/>
        <v>5</v>
      </c>
      <c r="AX13" s="5">
        <f t="shared" si="45"/>
        <v>40</v>
      </c>
      <c r="AY13" s="6">
        <f t="shared" si="46"/>
        <v>16.5</v>
      </c>
    </row>
    <row r="14" spans="1:51" ht="15.75">
      <c r="A14" s="14" t="s">
        <v>3</v>
      </c>
      <c r="B14" s="14">
        <v>41</v>
      </c>
      <c r="C14" s="38" t="str">
        <f>IF(ISBLANK(B14),"",VLOOKUP(B14,Entries!$A$4:$C$70,3,FALSE))</f>
        <v>Benfleet Men B</v>
      </c>
      <c r="D14" s="4">
        <f t="shared" si="0"/>
        <v>196</v>
      </c>
      <c r="E14" s="5">
        <f ca="1" t="shared" si="1"/>
        <v>11</v>
      </c>
      <c r="F14" s="5">
        <f t="shared" si="2"/>
        <v>13</v>
      </c>
      <c r="G14" s="4">
        <f ca="1" t="shared" si="3"/>
        <v>9</v>
      </c>
      <c r="H14" s="5">
        <f ca="1" t="shared" si="4"/>
        <v>8</v>
      </c>
      <c r="I14" s="4">
        <f ca="1" t="shared" si="5"/>
        <v>35</v>
      </c>
      <c r="J14" s="5">
        <f t="shared" si="6"/>
        <v>44</v>
      </c>
      <c r="K14" s="5">
        <f ca="1" t="shared" si="7"/>
        <v>15</v>
      </c>
      <c r="L14" s="6">
        <f t="shared" si="8"/>
        <v>18</v>
      </c>
      <c r="M14" s="4">
        <f ca="1" t="shared" si="9"/>
        <v>8</v>
      </c>
      <c r="N14" s="5">
        <f t="shared" si="10"/>
        <v>52</v>
      </c>
      <c r="O14" s="5">
        <f ca="1" t="shared" si="11"/>
        <v>11</v>
      </c>
      <c r="P14" s="6">
        <f t="shared" si="12"/>
        <v>13</v>
      </c>
      <c r="Q14" s="4">
        <f ca="1" t="shared" si="13"/>
        <v>28</v>
      </c>
      <c r="R14" s="5">
        <f t="shared" si="14"/>
        <v>80</v>
      </c>
      <c r="S14" s="5">
        <f ca="1" t="shared" si="15"/>
        <v>11</v>
      </c>
      <c r="T14" s="6">
        <f t="shared" si="16"/>
        <v>14</v>
      </c>
      <c r="U14" s="4">
        <f ca="1" t="shared" si="17"/>
        <v>22</v>
      </c>
      <c r="V14" s="5">
        <f t="shared" si="18"/>
        <v>102</v>
      </c>
      <c r="W14" s="5">
        <f ca="1" t="shared" si="19"/>
        <v>11</v>
      </c>
      <c r="X14" s="6">
        <f t="shared" si="20"/>
        <v>13</v>
      </c>
      <c r="Y14" s="4">
        <f ca="1" t="shared" si="21"/>
        <v>10</v>
      </c>
      <c r="Z14" s="5">
        <f t="shared" si="22"/>
        <v>112</v>
      </c>
      <c r="AA14" s="5">
        <f ca="1" t="shared" si="23"/>
        <v>10</v>
      </c>
      <c r="AB14" s="6">
        <f t="shared" si="24"/>
        <v>12</v>
      </c>
      <c r="AC14" s="4">
        <f ca="1" t="shared" si="25"/>
        <v>16</v>
      </c>
      <c r="AD14" s="5">
        <f t="shared" si="26"/>
        <v>128</v>
      </c>
      <c r="AE14" s="5">
        <f ca="1" t="shared" si="27"/>
        <v>9</v>
      </c>
      <c r="AF14" s="6">
        <f t="shared" si="28"/>
        <v>11</v>
      </c>
      <c r="AG14" s="4">
        <f ca="1" t="shared" si="29"/>
        <v>34</v>
      </c>
      <c r="AH14" s="5">
        <f t="shared" si="30"/>
        <v>162</v>
      </c>
      <c r="AI14" s="5">
        <f ca="1" t="shared" si="31"/>
        <v>10</v>
      </c>
      <c r="AJ14" s="6">
        <f t="shared" si="32"/>
        <v>13</v>
      </c>
      <c r="AK14" s="4">
        <f ca="1" t="shared" si="33"/>
        <v>15</v>
      </c>
      <c r="AL14" s="5">
        <f t="shared" si="34"/>
        <v>177</v>
      </c>
      <c r="AM14" s="5">
        <f ca="1" t="shared" si="35"/>
        <v>9</v>
      </c>
      <c r="AN14" s="6">
        <f t="shared" si="36"/>
        <v>11</v>
      </c>
      <c r="AO14" s="4">
        <f ca="1" t="shared" si="37"/>
        <v>19</v>
      </c>
      <c r="AP14" s="5">
        <f t="shared" si="38"/>
        <v>196</v>
      </c>
      <c r="AQ14" s="5">
        <f ca="1" t="shared" si="39"/>
        <v>11</v>
      </c>
      <c r="AR14" s="6">
        <f t="shared" si="40"/>
        <v>13</v>
      </c>
      <c r="AT14" s="4">
        <f t="shared" si="41"/>
        <v>196</v>
      </c>
      <c r="AU14" s="5">
        <f ca="1" t="shared" si="42"/>
        <v>11</v>
      </c>
      <c r="AV14" s="5">
        <f t="shared" si="43"/>
        <v>13</v>
      </c>
      <c r="AW14" s="4">
        <f t="shared" si="44"/>
        <v>8</v>
      </c>
      <c r="AX14" s="5">
        <f t="shared" si="45"/>
        <v>35</v>
      </c>
      <c r="AY14" s="6">
        <f t="shared" si="46"/>
        <v>17.5</v>
      </c>
    </row>
    <row r="15" spans="1:51" ht="15.75">
      <c r="A15" s="14" t="s">
        <v>3</v>
      </c>
      <c r="B15" s="39">
        <v>5</v>
      </c>
      <c r="C15" s="38" t="str">
        <f>IF(ISBLANK(B15),"",VLOOKUP(B15,Entries!$A$4:$C$70,3,FALSE))</f>
        <v>Halstead Road runners</v>
      </c>
      <c r="D15" s="4">
        <f t="shared" si="0"/>
        <v>200</v>
      </c>
      <c r="E15" s="5">
        <f ca="1" t="shared" si="1"/>
        <v>12</v>
      </c>
      <c r="F15" s="5">
        <f t="shared" si="2"/>
        <v>14</v>
      </c>
      <c r="G15" s="4">
        <f ca="1" t="shared" si="3"/>
        <v>16</v>
      </c>
      <c r="H15" s="5">
        <f ca="1" t="shared" si="4"/>
        <v>13</v>
      </c>
      <c r="I15" s="4">
        <f ca="1" t="shared" si="5"/>
        <v>21</v>
      </c>
      <c r="J15" s="5">
        <f t="shared" si="6"/>
        <v>37</v>
      </c>
      <c r="K15" s="5">
        <f ca="1" t="shared" si="7"/>
        <v>11</v>
      </c>
      <c r="L15" s="6">
        <f t="shared" si="8"/>
        <v>13</v>
      </c>
      <c r="M15" s="4">
        <f ca="1" t="shared" si="9"/>
        <v>10</v>
      </c>
      <c r="N15" s="5">
        <f t="shared" si="10"/>
        <v>47</v>
      </c>
      <c r="O15" s="5">
        <f ca="1" t="shared" si="11"/>
        <v>10</v>
      </c>
      <c r="P15" s="6">
        <f t="shared" si="12"/>
        <v>12</v>
      </c>
      <c r="Q15" s="4">
        <f ca="1" t="shared" si="13"/>
        <v>21</v>
      </c>
      <c r="R15" s="5">
        <f t="shared" si="14"/>
        <v>68</v>
      </c>
      <c r="S15" s="5">
        <f ca="1" t="shared" si="15"/>
        <v>10</v>
      </c>
      <c r="T15" s="6">
        <f t="shared" si="16"/>
        <v>11</v>
      </c>
      <c r="U15" s="4">
        <f ca="1" t="shared" si="17"/>
        <v>12</v>
      </c>
      <c r="V15" s="5">
        <f t="shared" si="18"/>
        <v>80</v>
      </c>
      <c r="W15" s="5">
        <f ca="1" t="shared" si="19"/>
        <v>9</v>
      </c>
      <c r="X15" s="6">
        <f t="shared" si="20"/>
        <v>11</v>
      </c>
      <c r="Y15" s="4">
        <f ca="1" t="shared" si="21"/>
        <v>26</v>
      </c>
      <c r="Z15" s="5">
        <f t="shared" si="22"/>
        <v>106</v>
      </c>
      <c r="AA15" s="5">
        <f ca="1" t="shared" si="23"/>
        <v>9</v>
      </c>
      <c r="AB15" s="6">
        <f t="shared" si="24"/>
        <v>11</v>
      </c>
      <c r="AC15" s="4">
        <f ca="1" t="shared" si="25"/>
        <v>30</v>
      </c>
      <c r="AD15" s="5">
        <f t="shared" si="26"/>
        <v>136</v>
      </c>
      <c r="AE15" s="5">
        <f ca="1" t="shared" si="27"/>
        <v>10</v>
      </c>
      <c r="AF15" s="6">
        <f t="shared" si="28"/>
        <v>13</v>
      </c>
      <c r="AG15" s="4">
        <f ca="1" t="shared" si="29"/>
        <v>19</v>
      </c>
      <c r="AH15" s="5">
        <f t="shared" si="30"/>
        <v>155</v>
      </c>
      <c r="AI15" s="5">
        <f ca="1" t="shared" si="31"/>
        <v>9</v>
      </c>
      <c r="AJ15" s="6">
        <f t="shared" si="32"/>
        <v>11</v>
      </c>
      <c r="AK15" s="4">
        <f ca="1" t="shared" si="33"/>
        <v>27</v>
      </c>
      <c r="AL15" s="5">
        <f t="shared" si="34"/>
        <v>182</v>
      </c>
      <c r="AM15" s="5">
        <f ca="1" t="shared" si="35"/>
        <v>11</v>
      </c>
      <c r="AN15" s="6">
        <f t="shared" si="36"/>
        <v>13</v>
      </c>
      <c r="AO15" s="4">
        <f ca="1" t="shared" si="37"/>
        <v>18</v>
      </c>
      <c r="AP15" s="5">
        <f t="shared" si="38"/>
        <v>200</v>
      </c>
      <c r="AQ15" s="5">
        <f ca="1" t="shared" si="39"/>
        <v>12</v>
      </c>
      <c r="AR15" s="6">
        <f t="shared" si="40"/>
        <v>14</v>
      </c>
      <c r="AT15" s="4">
        <f t="shared" si="41"/>
        <v>200</v>
      </c>
      <c r="AU15" s="5">
        <f ca="1" t="shared" si="42"/>
        <v>12</v>
      </c>
      <c r="AV15" s="5">
        <f t="shared" si="43"/>
        <v>14</v>
      </c>
      <c r="AW15" s="4">
        <f t="shared" si="44"/>
        <v>10</v>
      </c>
      <c r="AX15" s="5">
        <f t="shared" si="45"/>
        <v>30</v>
      </c>
      <c r="AY15" s="6">
        <f t="shared" si="46"/>
        <v>20</v>
      </c>
    </row>
    <row r="16" spans="1:51" ht="15.75">
      <c r="A16" s="14" t="s">
        <v>3</v>
      </c>
      <c r="B16" s="39">
        <v>21</v>
      </c>
      <c r="C16" s="38" t="str">
        <f>IF(ISBLANK(B16),"",VLOOKUP(B16,Entries!$A$4:$C$70,3,FALSE))</f>
        <v>Springfield Striders Mixed 2</v>
      </c>
      <c r="D16" s="4">
        <f t="shared" si="0"/>
        <v>229</v>
      </c>
      <c r="E16" s="5">
        <f ca="1" t="shared" si="1"/>
        <v>13</v>
      </c>
      <c r="F16" s="5">
        <f t="shared" si="2"/>
        <v>17</v>
      </c>
      <c r="G16" s="4">
        <f ca="1" t="shared" si="3"/>
        <v>40</v>
      </c>
      <c r="H16" s="5">
        <f ca="1" t="shared" si="4"/>
        <v>29</v>
      </c>
      <c r="I16" s="4">
        <f ca="1" t="shared" si="5"/>
        <v>22</v>
      </c>
      <c r="J16" s="5">
        <f t="shared" si="6"/>
        <v>62</v>
      </c>
      <c r="K16" s="5">
        <f ca="1" t="shared" si="7"/>
        <v>23</v>
      </c>
      <c r="L16" s="6">
        <f t="shared" si="8"/>
        <v>31</v>
      </c>
      <c r="M16" s="4">
        <f ca="1" t="shared" si="9"/>
        <v>21</v>
      </c>
      <c r="N16" s="5">
        <f t="shared" si="10"/>
        <v>83</v>
      </c>
      <c r="O16" s="5">
        <f ca="1" t="shared" si="11"/>
        <v>16</v>
      </c>
      <c r="P16" s="6">
        <f t="shared" si="12"/>
        <v>23</v>
      </c>
      <c r="Q16" s="4">
        <f ca="1" t="shared" si="13"/>
        <v>30</v>
      </c>
      <c r="R16" s="5">
        <f t="shared" si="14"/>
        <v>113</v>
      </c>
      <c r="S16" s="5">
        <f ca="1" t="shared" si="15"/>
        <v>17</v>
      </c>
      <c r="T16" s="6">
        <f t="shared" si="16"/>
        <v>25</v>
      </c>
      <c r="U16" s="4">
        <f ca="1" t="shared" si="17"/>
        <v>4</v>
      </c>
      <c r="V16" s="5">
        <f t="shared" si="18"/>
        <v>117</v>
      </c>
      <c r="W16" s="5">
        <f ca="1" t="shared" si="19"/>
        <v>15</v>
      </c>
      <c r="X16" s="6">
        <f t="shared" si="20"/>
        <v>19</v>
      </c>
      <c r="Y16" s="4">
        <f ca="1" t="shared" si="21"/>
        <v>8</v>
      </c>
      <c r="Z16" s="5">
        <f t="shared" si="22"/>
        <v>125</v>
      </c>
      <c r="AA16" s="5">
        <f ca="1" t="shared" si="23"/>
        <v>12</v>
      </c>
      <c r="AB16" s="6">
        <f t="shared" si="24"/>
        <v>15</v>
      </c>
      <c r="AC16" s="4">
        <f ca="1" t="shared" si="25"/>
        <v>31</v>
      </c>
      <c r="AD16" s="5">
        <f t="shared" si="26"/>
        <v>156</v>
      </c>
      <c r="AE16" s="5">
        <f ca="1" t="shared" si="27"/>
        <v>13</v>
      </c>
      <c r="AF16" s="6">
        <f t="shared" si="28"/>
        <v>17</v>
      </c>
      <c r="AG16" s="4">
        <f ca="1" t="shared" si="29"/>
        <v>14</v>
      </c>
      <c r="AH16" s="5">
        <f t="shared" si="30"/>
        <v>170</v>
      </c>
      <c r="AI16" s="5">
        <f ca="1" t="shared" si="31"/>
        <v>13</v>
      </c>
      <c r="AJ16" s="6">
        <f t="shared" si="32"/>
        <v>16</v>
      </c>
      <c r="AK16" s="4">
        <f ca="1" t="shared" si="33"/>
        <v>31</v>
      </c>
      <c r="AL16" s="5">
        <f t="shared" si="34"/>
        <v>201</v>
      </c>
      <c r="AM16" s="5">
        <f ca="1" t="shared" si="35"/>
        <v>13</v>
      </c>
      <c r="AN16" s="6">
        <f t="shared" si="36"/>
        <v>17</v>
      </c>
      <c r="AO16" s="4">
        <f ca="1" t="shared" si="37"/>
        <v>28</v>
      </c>
      <c r="AP16" s="5">
        <f t="shared" si="38"/>
        <v>229</v>
      </c>
      <c r="AQ16" s="5">
        <f ca="1" t="shared" si="39"/>
        <v>13</v>
      </c>
      <c r="AR16" s="6">
        <f t="shared" si="40"/>
        <v>17</v>
      </c>
      <c r="AT16" s="4">
        <f t="shared" si="41"/>
        <v>229</v>
      </c>
      <c r="AU16" s="5">
        <f ca="1" t="shared" si="42"/>
        <v>13</v>
      </c>
      <c r="AV16" s="5">
        <f t="shared" si="43"/>
        <v>17</v>
      </c>
      <c r="AW16" s="4">
        <f t="shared" si="44"/>
        <v>4</v>
      </c>
      <c r="AX16" s="5">
        <f t="shared" si="45"/>
        <v>40</v>
      </c>
      <c r="AY16" s="6">
        <f t="shared" si="46"/>
        <v>25</v>
      </c>
    </row>
    <row r="17" spans="1:51" ht="15.75">
      <c r="A17" s="14" t="s">
        <v>3</v>
      </c>
      <c r="B17" s="39">
        <v>20</v>
      </c>
      <c r="C17" s="38" t="str">
        <f>IF(ISBLANK(B17),"",VLOOKUP(B17,Entries!$A$4:$C$70,3,FALSE))</f>
        <v>Springfield Striders Mixed 1</v>
      </c>
      <c r="D17" s="4">
        <f t="shared" si="0"/>
        <v>231</v>
      </c>
      <c r="E17" s="5">
        <f ca="1" t="shared" si="1"/>
        <v>14</v>
      </c>
      <c r="F17" s="5">
        <f t="shared" si="2"/>
        <v>18</v>
      </c>
      <c r="G17" s="4">
        <f ca="1" t="shared" si="3"/>
        <v>22</v>
      </c>
      <c r="H17" s="5">
        <f ca="1" t="shared" si="4"/>
        <v>16</v>
      </c>
      <c r="I17" s="4">
        <f ca="1" t="shared" si="5"/>
        <v>19</v>
      </c>
      <c r="J17" s="5">
        <f t="shared" si="6"/>
        <v>41</v>
      </c>
      <c r="K17" s="5">
        <f ca="1" t="shared" si="7"/>
        <v>12</v>
      </c>
      <c r="L17" s="6">
        <f t="shared" si="8"/>
        <v>15</v>
      </c>
      <c r="M17" s="4">
        <f ca="1" t="shared" si="9"/>
        <v>31</v>
      </c>
      <c r="N17" s="5">
        <f t="shared" si="10"/>
        <v>72</v>
      </c>
      <c r="O17" s="5">
        <f ca="1" t="shared" si="11"/>
        <v>14</v>
      </c>
      <c r="P17" s="6">
        <f t="shared" si="12"/>
        <v>19</v>
      </c>
      <c r="Q17" s="4">
        <f ca="1" t="shared" si="13"/>
        <v>10</v>
      </c>
      <c r="R17" s="5">
        <f t="shared" si="14"/>
        <v>82</v>
      </c>
      <c r="S17" s="5">
        <f ca="1" t="shared" si="15"/>
        <v>14</v>
      </c>
      <c r="T17" s="6">
        <f t="shared" si="16"/>
        <v>17</v>
      </c>
      <c r="U17" s="4">
        <f ca="1" t="shared" si="17"/>
        <v>31</v>
      </c>
      <c r="V17" s="5">
        <f t="shared" si="18"/>
        <v>113</v>
      </c>
      <c r="W17" s="5">
        <f ca="1" t="shared" si="19"/>
        <v>12</v>
      </c>
      <c r="X17" s="6">
        <f t="shared" si="20"/>
        <v>15</v>
      </c>
      <c r="Y17" s="4">
        <f ca="1" t="shared" si="21"/>
        <v>20</v>
      </c>
      <c r="Z17" s="5">
        <f t="shared" si="22"/>
        <v>133</v>
      </c>
      <c r="AA17" s="5">
        <f ca="1" t="shared" si="23"/>
        <v>14</v>
      </c>
      <c r="AB17" s="6">
        <f t="shared" si="24"/>
        <v>18</v>
      </c>
      <c r="AC17" s="4">
        <f ca="1" t="shared" si="25"/>
        <v>26</v>
      </c>
      <c r="AD17" s="5">
        <f t="shared" si="26"/>
        <v>159</v>
      </c>
      <c r="AE17" s="5">
        <f ca="1" t="shared" si="27"/>
        <v>16</v>
      </c>
      <c r="AF17" s="6">
        <f t="shared" si="28"/>
        <v>20</v>
      </c>
      <c r="AG17" s="4">
        <f ca="1" t="shared" si="29"/>
        <v>9</v>
      </c>
      <c r="AH17" s="5">
        <f t="shared" si="30"/>
        <v>168</v>
      </c>
      <c r="AI17" s="5">
        <f ca="1" t="shared" si="31"/>
        <v>12</v>
      </c>
      <c r="AJ17" s="6">
        <f t="shared" si="32"/>
        <v>15</v>
      </c>
      <c r="AK17" s="4">
        <f ca="1" t="shared" si="33"/>
        <v>52</v>
      </c>
      <c r="AL17" s="5">
        <f t="shared" si="34"/>
        <v>220</v>
      </c>
      <c r="AM17" s="5">
        <f ca="1" t="shared" si="35"/>
        <v>16</v>
      </c>
      <c r="AN17" s="6">
        <f t="shared" si="36"/>
        <v>22</v>
      </c>
      <c r="AO17" s="4">
        <f ca="1" t="shared" si="37"/>
        <v>11</v>
      </c>
      <c r="AP17" s="5">
        <f t="shared" si="38"/>
        <v>231</v>
      </c>
      <c r="AQ17" s="5">
        <f ca="1" t="shared" si="39"/>
        <v>14</v>
      </c>
      <c r="AR17" s="6">
        <f t="shared" si="40"/>
        <v>18</v>
      </c>
      <c r="AT17" s="4">
        <f t="shared" si="41"/>
        <v>231</v>
      </c>
      <c r="AU17" s="5">
        <f ca="1" t="shared" si="42"/>
        <v>14</v>
      </c>
      <c r="AV17" s="5">
        <f t="shared" si="43"/>
        <v>18</v>
      </c>
      <c r="AW17" s="4">
        <f t="shared" si="44"/>
        <v>9</v>
      </c>
      <c r="AX17" s="5">
        <f t="shared" si="45"/>
        <v>52</v>
      </c>
      <c r="AY17" s="6">
        <f t="shared" si="46"/>
        <v>21</v>
      </c>
    </row>
    <row r="18" spans="1:51" ht="15.75">
      <c r="A18" s="14" t="s">
        <v>3</v>
      </c>
      <c r="B18" s="14">
        <v>37</v>
      </c>
      <c r="C18" s="38" t="str">
        <f>IF(ISBLANK(B18),"",VLOOKUP(B18,Entries!$A$4:$C$70,3,FALSE))</f>
        <v>Mid Essex Casuals Men</v>
      </c>
      <c r="D18" s="4">
        <f t="shared" si="0"/>
        <v>238</v>
      </c>
      <c r="E18" s="5">
        <f ca="1" t="shared" si="1"/>
        <v>15</v>
      </c>
      <c r="F18" s="5">
        <f t="shared" si="2"/>
        <v>19</v>
      </c>
      <c r="G18" s="4">
        <f ca="1" t="shared" si="3"/>
        <v>39</v>
      </c>
      <c r="H18" s="5">
        <f ca="1" t="shared" si="4"/>
        <v>28</v>
      </c>
      <c r="I18" s="4">
        <f ca="1" t="shared" si="5"/>
        <v>14</v>
      </c>
      <c r="J18" s="5">
        <f t="shared" si="6"/>
        <v>53</v>
      </c>
      <c r="K18" s="5">
        <f ca="1" t="shared" si="7"/>
        <v>18</v>
      </c>
      <c r="L18" s="6">
        <f t="shared" si="8"/>
        <v>24</v>
      </c>
      <c r="M18" s="4">
        <f ca="1" t="shared" si="9"/>
        <v>16</v>
      </c>
      <c r="N18" s="5">
        <f t="shared" si="10"/>
        <v>69</v>
      </c>
      <c r="O18" s="5">
        <f ca="1" t="shared" si="11"/>
        <v>13</v>
      </c>
      <c r="P18" s="6">
        <f t="shared" si="12"/>
        <v>18</v>
      </c>
      <c r="Q18" s="4">
        <f ca="1" t="shared" si="13"/>
        <v>35</v>
      </c>
      <c r="R18" s="5">
        <f t="shared" si="14"/>
        <v>104</v>
      </c>
      <c r="S18" s="5">
        <f ca="1" t="shared" si="15"/>
        <v>16</v>
      </c>
      <c r="T18" s="6">
        <f t="shared" si="16"/>
        <v>23</v>
      </c>
      <c r="U18" s="4">
        <f ca="1" t="shared" si="17"/>
        <v>9</v>
      </c>
      <c r="V18" s="5">
        <f t="shared" si="18"/>
        <v>113</v>
      </c>
      <c r="W18" s="5">
        <f ca="1" t="shared" si="19"/>
        <v>12</v>
      </c>
      <c r="X18" s="6">
        <f t="shared" si="20"/>
        <v>15</v>
      </c>
      <c r="Y18" s="4">
        <f ca="1" t="shared" si="21"/>
        <v>9</v>
      </c>
      <c r="Z18" s="5">
        <f t="shared" si="22"/>
        <v>122</v>
      </c>
      <c r="AA18" s="5">
        <f ca="1" t="shared" si="23"/>
        <v>11</v>
      </c>
      <c r="AB18" s="6">
        <f t="shared" si="24"/>
        <v>14</v>
      </c>
      <c r="AC18" s="4">
        <f ca="1" t="shared" si="25"/>
        <v>35</v>
      </c>
      <c r="AD18" s="5">
        <f t="shared" si="26"/>
        <v>157</v>
      </c>
      <c r="AE18" s="5">
        <f ca="1" t="shared" si="27"/>
        <v>14</v>
      </c>
      <c r="AF18" s="6">
        <f t="shared" si="28"/>
        <v>18</v>
      </c>
      <c r="AG18" s="4">
        <f ca="1" t="shared" si="29"/>
        <v>16</v>
      </c>
      <c r="AH18" s="5">
        <f t="shared" si="30"/>
        <v>173</v>
      </c>
      <c r="AI18" s="5">
        <f ca="1" t="shared" si="31"/>
        <v>15</v>
      </c>
      <c r="AJ18" s="6">
        <f t="shared" si="32"/>
        <v>18</v>
      </c>
      <c r="AK18" s="4">
        <f ca="1" t="shared" si="33"/>
        <v>43</v>
      </c>
      <c r="AL18" s="5">
        <f t="shared" si="34"/>
        <v>216</v>
      </c>
      <c r="AM18" s="5">
        <f ca="1" t="shared" si="35"/>
        <v>15</v>
      </c>
      <c r="AN18" s="6">
        <f t="shared" si="36"/>
        <v>21</v>
      </c>
      <c r="AO18" s="4">
        <f ca="1" t="shared" si="37"/>
        <v>22</v>
      </c>
      <c r="AP18" s="5">
        <f t="shared" si="38"/>
        <v>238</v>
      </c>
      <c r="AQ18" s="5">
        <f ca="1" t="shared" si="39"/>
        <v>15</v>
      </c>
      <c r="AR18" s="6">
        <f t="shared" si="40"/>
        <v>19</v>
      </c>
      <c r="AT18" s="4">
        <f t="shared" si="41"/>
        <v>238</v>
      </c>
      <c r="AU18" s="5">
        <f ca="1" t="shared" si="42"/>
        <v>15</v>
      </c>
      <c r="AV18" s="5">
        <f t="shared" si="43"/>
        <v>19</v>
      </c>
      <c r="AW18" s="4">
        <f t="shared" si="44"/>
        <v>9</v>
      </c>
      <c r="AX18" s="5">
        <f t="shared" si="45"/>
        <v>43</v>
      </c>
      <c r="AY18" s="6">
        <f t="shared" si="46"/>
        <v>19</v>
      </c>
    </row>
    <row r="19" spans="1:51" ht="15.75">
      <c r="A19" s="14" t="s">
        <v>3</v>
      </c>
      <c r="B19" s="39">
        <v>12</v>
      </c>
      <c r="C19" s="38" t="str">
        <f>IF(ISBLANK(B19),"",VLOOKUP(B19,Entries!$A$4:$C$70,3,FALSE))</f>
        <v>Tiptree RR Men</v>
      </c>
      <c r="D19" s="4">
        <f t="shared" si="0"/>
        <v>239</v>
      </c>
      <c r="E19" s="5">
        <f ca="1" t="shared" si="1"/>
        <v>16</v>
      </c>
      <c r="F19" s="5">
        <f t="shared" si="2"/>
        <v>20</v>
      </c>
      <c r="G19" s="4">
        <f ca="1" t="shared" si="3"/>
        <v>32</v>
      </c>
      <c r="H19" s="5">
        <f ca="1" t="shared" si="4"/>
        <v>21</v>
      </c>
      <c r="I19" s="4">
        <f ca="1" t="shared" si="5"/>
        <v>18</v>
      </c>
      <c r="J19" s="5">
        <f t="shared" si="6"/>
        <v>50</v>
      </c>
      <c r="K19" s="5">
        <f ca="1" t="shared" si="7"/>
        <v>17</v>
      </c>
      <c r="L19" s="6">
        <f t="shared" si="8"/>
        <v>22</v>
      </c>
      <c r="M19" s="4">
        <f ca="1" t="shared" si="9"/>
        <v>26</v>
      </c>
      <c r="N19" s="5">
        <f t="shared" si="10"/>
        <v>76</v>
      </c>
      <c r="O19" s="5">
        <f ca="1" t="shared" si="11"/>
        <v>15</v>
      </c>
      <c r="P19" s="6">
        <f t="shared" si="12"/>
        <v>21</v>
      </c>
      <c r="Q19" s="4">
        <f ca="1" t="shared" si="13"/>
        <v>5</v>
      </c>
      <c r="R19" s="5">
        <f t="shared" si="14"/>
        <v>81</v>
      </c>
      <c r="S19" s="5">
        <f ca="1" t="shared" si="15"/>
        <v>12</v>
      </c>
      <c r="T19" s="6">
        <f t="shared" si="16"/>
        <v>15</v>
      </c>
      <c r="U19" s="4">
        <f ca="1" t="shared" si="17"/>
        <v>38</v>
      </c>
      <c r="V19" s="5">
        <f t="shared" si="18"/>
        <v>119</v>
      </c>
      <c r="W19" s="5">
        <f ca="1" t="shared" si="19"/>
        <v>16</v>
      </c>
      <c r="X19" s="6">
        <f t="shared" si="20"/>
        <v>20</v>
      </c>
      <c r="Y19" s="4">
        <f ca="1" t="shared" si="21"/>
        <v>12</v>
      </c>
      <c r="Z19" s="5">
        <f t="shared" si="22"/>
        <v>131</v>
      </c>
      <c r="AA19" s="5">
        <f ca="1" t="shared" si="23"/>
        <v>13</v>
      </c>
      <c r="AB19" s="6">
        <f t="shared" si="24"/>
        <v>17</v>
      </c>
      <c r="AC19" s="4">
        <f ca="1" t="shared" si="25"/>
        <v>9</v>
      </c>
      <c r="AD19" s="5">
        <f t="shared" si="26"/>
        <v>140</v>
      </c>
      <c r="AE19" s="5">
        <f ca="1" t="shared" si="27"/>
        <v>11</v>
      </c>
      <c r="AF19" s="6">
        <f t="shared" si="28"/>
        <v>14</v>
      </c>
      <c r="AG19" s="4">
        <f ca="1" t="shared" si="29"/>
        <v>58</v>
      </c>
      <c r="AH19" s="5">
        <f t="shared" si="30"/>
        <v>198</v>
      </c>
      <c r="AI19" s="5">
        <f ca="1" t="shared" si="31"/>
        <v>17</v>
      </c>
      <c r="AJ19" s="6">
        <f t="shared" si="32"/>
        <v>23</v>
      </c>
      <c r="AK19" s="4">
        <f ca="1" t="shared" si="33"/>
        <v>29</v>
      </c>
      <c r="AL19" s="5">
        <f t="shared" si="34"/>
        <v>227</v>
      </c>
      <c r="AM19" s="5">
        <f ca="1" t="shared" si="35"/>
        <v>17</v>
      </c>
      <c r="AN19" s="6">
        <f t="shared" si="36"/>
        <v>23</v>
      </c>
      <c r="AO19" s="4">
        <f ca="1" t="shared" si="37"/>
        <v>12</v>
      </c>
      <c r="AP19" s="5">
        <f t="shared" si="38"/>
        <v>239</v>
      </c>
      <c r="AQ19" s="5">
        <f ca="1" t="shared" si="39"/>
        <v>16</v>
      </c>
      <c r="AR19" s="6">
        <f t="shared" si="40"/>
        <v>20</v>
      </c>
      <c r="AT19" s="4">
        <f t="shared" si="41"/>
        <v>239</v>
      </c>
      <c r="AU19" s="5">
        <f ca="1" t="shared" si="42"/>
        <v>16</v>
      </c>
      <c r="AV19" s="5">
        <f t="shared" si="43"/>
        <v>20</v>
      </c>
      <c r="AW19" s="4">
        <f t="shared" si="44"/>
        <v>5</v>
      </c>
      <c r="AX19" s="5">
        <f t="shared" si="45"/>
        <v>58</v>
      </c>
      <c r="AY19" s="6">
        <f t="shared" si="46"/>
        <v>22</v>
      </c>
    </row>
    <row r="20" spans="1:51" ht="15.75">
      <c r="A20" s="14" t="s">
        <v>3</v>
      </c>
      <c r="B20" s="39">
        <v>15</v>
      </c>
      <c r="C20" s="38" t="str">
        <f>IF(ISBLANK(B20),"",VLOOKUP(B20,Entries!$A$4:$C$70,3,FALSE))</f>
        <v>Saffron Striders</v>
      </c>
      <c r="D20" s="4">
        <f t="shared" si="0"/>
        <v>252</v>
      </c>
      <c r="E20" s="5">
        <f ca="1" t="shared" si="1"/>
        <v>17</v>
      </c>
      <c r="F20" s="5">
        <f t="shared" si="2"/>
        <v>22</v>
      </c>
      <c r="G20" s="4">
        <f ca="1" t="shared" si="3"/>
        <v>13</v>
      </c>
      <c r="H20" s="5">
        <f ca="1" t="shared" si="4"/>
        <v>11</v>
      </c>
      <c r="I20" s="4">
        <f ca="1" t="shared" si="5"/>
        <v>3</v>
      </c>
      <c r="J20" s="5">
        <f t="shared" si="6"/>
        <v>16</v>
      </c>
      <c r="K20" s="5">
        <f ca="1" t="shared" si="7"/>
        <v>5</v>
      </c>
      <c r="L20" s="6">
        <f t="shared" si="8"/>
        <v>6</v>
      </c>
      <c r="M20" s="4">
        <f ca="1" t="shared" si="9"/>
        <v>14</v>
      </c>
      <c r="N20" s="5">
        <f t="shared" si="10"/>
        <v>30</v>
      </c>
      <c r="O20" s="5">
        <f ca="1" t="shared" si="11"/>
        <v>7</v>
      </c>
      <c r="P20" s="6">
        <f t="shared" si="12"/>
        <v>8</v>
      </c>
      <c r="Q20" s="4">
        <f ca="1" t="shared" si="13"/>
        <v>32</v>
      </c>
      <c r="R20" s="5">
        <f t="shared" si="14"/>
        <v>62</v>
      </c>
      <c r="S20" s="5">
        <f ca="1" t="shared" si="15"/>
        <v>9</v>
      </c>
      <c r="T20" s="6">
        <f t="shared" si="16"/>
        <v>10</v>
      </c>
      <c r="U20" s="4">
        <f ca="1" t="shared" si="17"/>
        <v>36</v>
      </c>
      <c r="V20" s="5">
        <f t="shared" si="18"/>
        <v>98</v>
      </c>
      <c r="W20" s="5">
        <f ca="1" t="shared" si="19"/>
        <v>10</v>
      </c>
      <c r="X20" s="6">
        <f t="shared" si="20"/>
        <v>12</v>
      </c>
      <c r="Y20" s="4">
        <f ca="1" t="shared" si="21"/>
        <v>46</v>
      </c>
      <c r="Z20" s="5">
        <f t="shared" si="22"/>
        <v>144</v>
      </c>
      <c r="AA20" s="5">
        <f ca="1" t="shared" si="23"/>
        <v>16</v>
      </c>
      <c r="AB20" s="6">
        <f t="shared" si="24"/>
        <v>22</v>
      </c>
      <c r="AC20" s="4">
        <f ca="1" t="shared" si="25"/>
        <v>6</v>
      </c>
      <c r="AD20" s="5">
        <f t="shared" si="26"/>
        <v>150</v>
      </c>
      <c r="AE20" s="5">
        <f ca="1" t="shared" si="27"/>
        <v>12</v>
      </c>
      <c r="AF20" s="6">
        <f t="shared" si="28"/>
        <v>16</v>
      </c>
      <c r="AG20" s="4">
        <f ca="1" t="shared" si="29"/>
        <v>22</v>
      </c>
      <c r="AH20" s="5">
        <f t="shared" si="30"/>
        <v>172</v>
      </c>
      <c r="AI20" s="5">
        <f ca="1" t="shared" si="31"/>
        <v>14</v>
      </c>
      <c r="AJ20" s="6">
        <f t="shared" si="32"/>
        <v>17</v>
      </c>
      <c r="AK20" s="4">
        <f ca="1" t="shared" si="33"/>
        <v>36</v>
      </c>
      <c r="AL20" s="5">
        <f t="shared" si="34"/>
        <v>208</v>
      </c>
      <c r="AM20" s="5">
        <f ca="1" t="shared" si="35"/>
        <v>14</v>
      </c>
      <c r="AN20" s="6">
        <f t="shared" si="36"/>
        <v>19</v>
      </c>
      <c r="AO20" s="4">
        <f ca="1" t="shared" si="37"/>
        <v>44</v>
      </c>
      <c r="AP20" s="5">
        <f t="shared" si="38"/>
        <v>252</v>
      </c>
      <c r="AQ20" s="5">
        <f ca="1" t="shared" si="39"/>
        <v>17</v>
      </c>
      <c r="AR20" s="6">
        <f t="shared" si="40"/>
        <v>22</v>
      </c>
      <c r="AT20" s="4">
        <f t="shared" si="41"/>
        <v>252</v>
      </c>
      <c r="AU20" s="5">
        <f ca="1" t="shared" si="42"/>
        <v>17</v>
      </c>
      <c r="AV20" s="5">
        <f t="shared" si="43"/>
        <v>22</v>
      </c>
      <c r="AW20" s="4">
        <f t="shared" si="44"/>
        <v>3</v>
      </c>
      <c r="AX20" s="5">
        <f t="shared" si="45"/>
        <v>46</v>
      </c>
      <c r="AY20" s="6">
        <f t="shared" si="46"/>
        <v>27</v>
      </c>
    </row>
    <row r="21" spans="1:51" ht="15.75">
      <c r="A21" s="14" t="s">
        <v>3</v>
      </c>
      <c r="B21" s="14">
        <v>34</v>
      </c>
      <c r="C21" s="38" t="str">
        <f>IF(ISBLANK(B21),"",VLOOKUP(B21,Entries!$A$4:$C$70,3,FALSE))</f>
        <v>GFDR Men B</v>
      </c>
      <c r="D21" s="4">
        <f t="shared" si="0"/>
        <v>266</v>
      </c>
      <c r="E21" s="5">
        <f ca="1" t="shared" si="1"/>
        <v>18</v>
      </c>
      <c r="F21" s="5">
        <f t="shared" si="2"/>
        <v>25</v>
      </c>
      <c r="G21" s="4">
        <f ca="1" t="shared" si="3"/>
        <v>8</v>
      </c>
      <c r="H21" s="5">
        <f ca="1" t="shared" si="4"/>
        <v>7</v>
      </c>
      <c r="I21" s="4">
        <f ca="1" t="shared" si="5"/>
        <v>27</v>
      </c>
      <c r="J21" s="5">
        <f t="shared" si="6"/>
        <v>35</v>
      </c>
      <c r="K21" s="5">
        <f ca="1" t="shared" si="7"/>
        <v>10</v>
      </c>
      <c r="L21" s="6">
        <f t="shared" si="8"/>
        <v>12</v>
      </c>
      <c r="M21" s="4">
        <f ca="1" t="shared" si="9"/>
        <v>23</v>
      </c>
      <c r="N21" s="5">
        <f t="shared" si="10"/>
        <v>58</v>
      </c>
      <c r="O21" s="5">
        <f ca="1" t="shared" si="11"/>
        <v>12</v>
      </c>
      <c r="P21" s="6">
        <f t="shared" si="12"/>
        <v>14</v>
      </c>
      <c r="Q21" s="4">
        <f ca="1" t="shared" si="13"/>
        <v>23</v>
      </c>
      <c r="R21" s="5">
        <f t="shared" si="14"/>
        <v>81</v>
      </c>
      <c r="S21" s="5">
        <f ca="1" t="shared" si="15"/>
        <v>12</v>
      </c>
      <c r="T21" s="6">
        <f t="shared" si="16"/>
        <v>15</v>
      </c>
      <c r="U21" s="4">
        <f ca="1" t="shared" si="17"/>
        <v>32</v>
      </c>
      <c r="V21" s="5">
        <f t="shared" si="18"/>
        <v>113</v>
      </c>
      <c r="W21" s="5">
        <f ca="1" t="shared" si="19"/>
        <v>12</v>
      </c>
      <c r="X21" s="6">
        <f t="shared" si="20"/>
        <v>15</v>
      </c>
      <c r="Y21" s="4">
        <f ca="1" t="shared" si="21"/>
        <v>33</v>
      </c>
      <c r="Z21" s="5">
        <f t="shared" si="22"/>
        <v>146</v>
      </c>
      <c r="AA21" s="5">
        <f ca="1" t="shared" si="23"/>
        <v>17</v>
      </c>
      <c r="AB21" s="6">
        <f t="shared" si="24"/>
        <v>23</v>
      </c>
      <c r="AC21" s="4">
        <f ca="1" t="shared" si="25"/>
        <v>45</v>
      </c>
      <c r="AD21" s="5">
        <f t="shared" si="26"/>
        <v>191</v>
      </c>
      <c r="AE21" s="5">
        <f ca="1" t="shared" si="27"/>
        <v>18</v>
      </c>
      <c r="AF21" s="6">
        <f t="shared" si="28"/>
        <v>25</v>
      </c>
      <c r="AG21" s="4">
        <f ca="1" t="shared" si="29"/>
        <v>29</v>
      </c>
      <c r="AH21" s="5">
        <f t="shared" si="30"/>
        <v>220</v>
      </c>
      <c r="AI21" s="5">
        <f ca="1" t="shared" si="31"/>
        <v>18</v>
      </c>
      <c r="AJ21" s="6">
        <f t="shared" si="32"/>
        <v>25</v>
      </c>
      <c r="AK21" s="4">
        <f ca="1" t="shared" si="33"/>
        <v>22</v>
      </c>
      <c r="AL21" s="5">
        <f t="shared" si="34"/>
        <v>242</v>
      </c>
      <c r="AM21" s="5">
        <f ca="1" t="shared" si="35"/>
        <v>18</v>
      </c>
      <c r="AN21" s="6">
        <f t="shared" si="36"/>
        <v>24</v>
      </c>
      <c r="AO21" s="4">
        <f ca="1" t="shared" si="37"/>
        <v>24</v>
      </c>
      <c r="AP21" s="5">
        <f t="shared" si="38"/>
        <v>266</v>
      </c>
      <c r="AQ21" s="5">
        <f ca="1" t="shared" si="39"/>
        <v>18</v>
      </c>
      <c r="AR21" s="6">
        <f t="shared" si="40"/>
        <v>25</v>
      </c>
      <c r="AT21" s="4">
        <f t="shared" si="41"/>
        <v>266</v>
      </c>
      <c r="AU21" s="5">
        <f ca="1" t="shared" si="42"/>
        <v>18</v>
      </c>
      <c r="AV21" s="5">
        <f t="shared" si="43"/>
        <v>25</v>
      </c>
      <c r="AW21" s="4">
        <f t="shared" si="44"/>
        <v>8</v>
      </c>
      <c r="AX21" s="5">
        <f t="shared" si="45"/>
        <v>45</v>
      </c>
      <c r="AY21" s="6">
        <f t="shared" si="46"/>
        <v>25.5</v>
      </c>
    </row>
    <row r="22" spans="1:51" ht="15.75">
      <c r="A22" s="14" t="s">
        <v>3</v>
      </c>
      <c r="B22" s="39">
        <v>3</v>
      </c>
      <c r="C22" s="38" t="str">
        <f>IF(ISBLANK(B22),"",VLOOKUP(B22,Entries!$A$4:$C$70,3,FALSE))</f>
        <v>Pitsea RC men</v>
      </c>
      <c r="D22" s="4">
        <f t="shared" si="0"/>
        <v>276</v>
      </c>
      <c r="E22" s="5">
        <f ca="1" t="shared" si="1"/>
        <v>19</v>
      </c>
      <c r="F22" s="5">
        <f t="shared" si="2"/>
        <v>26</v>
      </c>
      <c r="G22" s="4">
        <f ca="1" t="shared" si="3"/>
        <v>52</v>
      </c>
      <c r="H22" s="5">
        <f ca="1" t="shared" si="4"/>
        <v>37</v>
      </c>
      <c r="I22" s="4">
        <f ca="1" t="shared" si="5"/>
        <v>29</v>
      </c>
      <c r="J22" s="5">
        <f t="shared" si="6"/>
        <v>81</v>
      </c>
      <c r="K22" s="5">
        <f ca="1" t="shared" si="7"/>
        <v>31</v>
      </c>
      <c r="L22" s="6">
        <f t="shared" si="8"/>
        <v>42</v>
      </c>
      <c r="M22" s="4">
        <f ca="1" t="shared" si="9"/>
        <v>11</v>
      </c>
      <c r="N22" s="5">
        <f t="shared" si="10"/>
        <v>92</v>
      </c>
      <c r="O22" s="5">
        <f ca="1" t="shared" si="11"/>
        <v>20</v>
      </c>
      <c r="P22" s="6">
        <f t="shared" si="12"/>
        <v>27</v>
      </c>
      <c r="Q22" s="4">
        <f ca="1" t="shared" si="13"/>
        <v>43</v>
      </c>
      <c r="R22" s="5">
        <f t="shared" si="14"/>
        <v>135</v>
      </c>
      <c r="S22" s="5">
        <f ca="1" t="shared" si="15"/>
        <v>24</v>
      </c>
      <c r="T22" s="6">
        <f t="shared" si="16"/>
        <v>32</v>
      </c>
      <c r="U22" s="4">
        <f ca="1" t="shared" si="17"/>
        <v>33</v>
      </c>
      <c r="V22" s="5">
        <f t="shared" si="18"/>
        <v>168</v>
      </c>
      <c r="W22" s="5">
        <f ca="1" t="shared" si="19"/>
        <v>25</v>
      </c>
      <c r="X22" s="6">
        <f t="shared" si="20"/>
        <v>35</v>
      </c>
      <c r="Y22" s="4">
        <f ca="1" t="shared" si="21"/>
        <v>37</v>
      </c>
      <c r="Z22" s="5">
        <f t="shared" si="22"/>
        <v>205</v>
      </c>
      <c r="AA22" s="5">
        <f ca="1" t="shared" si="23"/>
        <v>23</v>
      </c>
      <c r="AB22" s="6">
        <f t="shared" si="24"/>
        <v>32</v>
      </c>
      <c r="AC22" s="4">
        <f ca="1" t="shared" si="25"/>
        <v>3</v>
      </c>
      <c r="AD22" s="5">
        <f t="shared" si="26"/>
        <v>208</v>
      </c>
      <c r="AE22" s="5">
        <f ca="1" t="shared" si="27"/>
        <v>20</v>
      </c>
      <c r="AF22" s="6">
        <f t="shared" si="28"/>
        <v>28</v>
      </c>
      <c r="AG22" s="4">
        <f ca="1" t="shared" si="29"/>
        <v>28</v>
      </c>
      <c r="AH22" s="5">
        <f t="shared" si="30"/>
        <v>236</v>
      </c>
      <c r="AI22" s="5">
        <f ca="1" t="shared" si="31"/>
        <v>19</v>
      </c>
      <c r="AJ22" s="6">
        <f t="shared" si="32"/>
        <v>27</v>
      </c>
      <c r="AK22" s="4">
        <f ca="1" t="shared" si="33"/>
        <v>26</v>
      </c>
      <c r="AL22" s="5">
        <f t="shared" si="34"/>
        <v>262</v>
      </c>
      <c r="AM22" s="5">
        <f ca="1" t="shared" si="35"/>
        <v>21</v>
      </c>
      <c r="AN22" s="6">
        <f t="shared" si="36"/>
        <v>29</v>
      </c>
      <c r="AO22" s="4">
        <f ca="1" t="shared" si="37"/>
        <v>14</v>
      </c>
      <c r="AP22" s="5">
        <f t="shared" si="38"/>
        <v>276</v>
      </c>
      <c r="AQ22" s="5">
        <f ca="1" t="shared" si="39"/>
        <v>19</v>
      </c>
      <c r="AR22" s="6">
        <f t="shared" si="40"/>
        <v>26</v>
      </c>
      <c r="AT22" s="4">
        <f t="shared" si="41"/>
        <v>276</v>
      </c>
      <c r="AU22" s="5">
        <f ca="1" t="shared" si="42"/>
        <v>19</v>
      </c>
      <c r="AV22" s="5">
        <f t="shared" si="43"/>
        <v>26</v>
      </c>
      <c r="AW22" s="4">
        <f t="shared" si="44"/>
        <v>3</v>
      </c>
      <c r="AX22" s="5">
        <f t="shared" si="45"/>
        <v>52</v>
      </c>
      <c r="AY22" s="6">
        <f t="shared" si="46"/>
        <v>28.5</v>
      </c>
    </row>
    <row r="23" spans="1:51" ht="15.75">
      <c r="A23" s="14" t="s">
        <v>3</v>
      </c>
      <c r="B23" s="39">
        <v>11</v>
      </c>
      <c r="C23" s="38" t="str">
        <f>IF(ISBLANK(B23),"",VLOOKUP(B23,Entries!$A$4:$C$70,3,FALSE))</f>
        <v>Leigh on Sea Striders Mixed</v>
      </c>
      <c r="D23" s="4">
        <f t="shared" si="0"/>
        <v>279</v>
      </c>
      <c r="E23" s="5">
        <f ca="1" t="shared" si="1"/>
        <v>20</v>
      </c>
      <c r="F23" s="5">
        <f t="shared" si="2"/>
        <v>28</v>
      </c>
      <c r="G23" s="4">
        <f ca="1" t="shared" si="3"/>
        <v>18</v>
      </c>
      <c r="H23" s="5">
        <f ca="1" t="shared" si="4"/>
        <v>15</v>
      </c>
      <c r="I23" s="4">
        <f ca="1" t="shared" si="5"/>
        <v>42</v>
      </c>
      <c r="J23" s="5">
        <f t="shared" si="6"/>
        <v>60</v>
      </c>
      <c r="K23" s="5">
        <f ca="1" t="shared" si="7"/>
        <v>20</v>
      </c>
      <c r="L23" s="6">
        <f t="shared" si="8"/>
        <v>28</v>
      </c>
      <c r="M23" s="4">
        <f ca="1" t="shared" si="9"/>
        <v>46</v>
      </c>
      <c r="N23" s="5">
        <f t="shared" si="10"/>
        <v>106</v>
      </c>
      <c r="O23" s="5">
        <f ca="1" t="shared" si="11"/>
        <v>25</v>
      </c>
      <c r="P23" s="6">
        <f t="shared" si="12"/>
        <v>34</v>
      </c>
      <c r="Q23" s="4">
        <f ca="1" t="shared" si="13"/>
        <v>17</v>
      </c>
      <c r="R23" s="5">
        <f t="shared" si="14"/>
        <v>123</v>
      </c>
      <c r="S23" s="5">
        <f ca="1" t="shared" si="15"/>
        <v>19</v>
      </c>
      <c r="T23" s="6">
        <f t="shared" si="16"/>
        <v>27</v>
      </c>
      <c r="U23" s="4">
        <f ca="1" t="shared" si="17"/>
        <v>30</v>
      </c>
      <c r="V23" s="5">
        <f t="shared" si="18"/>
        <v>153</v>
      </c>
      <c r="W23" s="5">
        <f ca="1" t="shared" si="19"/>
        <v>19</v>
      </c>
      <c r="X23" s="6">
        <f t="shared" si="20"/>
        <v>27</v>
      </c>
      <c r="Y23" s="4">
        <f ca="1" t="shared" si="21"/>
        <v>25</v>
      </c>
      <c r="Z23" s="5">
        <f t="shared" si="22"/>
        <v>178</v>
      </c>
      <c r="AA23" s="5">
        <f ca="1" t="shared" si="23"/>
        <v>19</v>
      </c>
      <c r="AB23" s="6">
        <f t="shared" si="24"/>
        <v>27</v>
      </c>
      <c r="AC23" s="4">
        <f ca="1" t="shared" si="25"/>
        <v>19</v>
      </c>
      <c r="AD23" s="5">
        <f t="shared" si="26"/>
        <v>197</v>
      </c>
      <c r="AE23" s="5">
        <f ca="1" t="shared" si="27"/>
        <v>19</v>
      </c>
      <c r="AF23" s="6">
        <f t="shared" si="28"/>
        <v>27</v>
      </c>
      <c r="AG23" s="4">
        <f ca="1" t="shared" si="29"/>
        <v>41</v>
      </c>
      <c r="AH23" s="5">
        <f t="shared" si="30"/>
        <v>238</v>
      </c>
      <c r="AI23" s="5">
        <f ca="1" t="shared" si="31"/>
        <v>21</v>
      </c>
      <c r="AJ23" s="6">
        <f t="shared" si="32"/>
        <v>29</v>
      </c>
      <c r="AK23" s="4">
        <f ca="1" t="shared" si="33"/>
        <v>21</v>
      </c>
      <c r="AL23" s="5">
        <f t="shared" si="34"/>
        <v>259</v>
      </c>
      <c r="AM23" s="5">
        <f ca="1" t="shared" si="35"/>
        <v>19</v>
      </c>
      <c r="AN23" s="6">
        <f t="shared" si="36"/>
        <v>27</v>
      </c>
      <c r="AO23" s="4">
        <f ca="1" t="shared" si="37"/>
        <v>20</v>
      </c>
      <c r="AP23" s="5">
        <f t="shared" si="38"/>
        <v>279</v>
      </c>
      <c r="AQ23" s="5">
        <f ca="1" t="shared" si="39"/>
        <v>20</v>
      </c>
      <c r="AR23" s="6">
        <f t="shared" si="40"/>
        <v>28</v>
      </c>
      <c r="AT23" s="4">
        <f t="shared" si="41"/>
        <v>279</v>
      </c>
      <c r="AU23" s="5">
        <f ca="1" t="shared" si="42"/>
        <v>20</v>
      </c>
      <c r="AV23" s="5">
        <f t="shared" si="43"/>
        <v>28</v>
      </c>
      <c r="AW23" s="4">
        <f t="shared" si="44"/>
        <v>17</v>
      </c>
      <c r="AX23" s="5">
        <f t="shared" si="45"/>
        <v>46</v>
      </c>
      <c r="AY23" s="6">
        <f t="shared" si="46"/>
        <v>23</v>
      </c>
    </row>
    <row r="24" spans="1:52" ht="15.75">
      <c r="A24" s="14" t="s">
        <v>3</v>
      </c>
      <c r="B24" s="14">
        <v>39</v>
      </c>
      <c r="C24" s="38" t="str">
        <f>IF(ISBLANK(B24),"",VLOOKUP(B24,Entries!$A$4:$C$70,3,FALSE))</f>
        <v>Witham RC</v>
      </c>
      <c r="D24" s="4">
        <f t="shared" si="0"/>
        <v>302</v>
      </c>
      <c r="E24" s="5">
        <f ca="1" t="shared" si="1"/>
        <v>21</v>
      </c>
      <c r="F24" s="5">
        <f t="shared" si="2"/>
        <v>29</v>
      </c>
      <c r="G24" s="4">
        <f ca="1" t="shared" si="3"/>
        <v>26</v>
      </c>
      <c r="H24" s="5">
        <f ca="1" t="shared" si="4"/>
        <v>17</v>
      </c>
      <c r="I24" s="4">
        <f ca="1" t="shared" si="5"/>
        <v>15</v>
      </c>
      <c r="J24" s="5">
        <f t="shared" si="6"/>
        <v>41</v>
      </c>
      <c r="K24" s="5">
        <f ca="1" t="shared" si="7"/>
        <v>12</v>
      </c>
      <c r="L24" s="6">
        <f t="shared" si="8"/>
        <v>15</v>
      </c>
      <c r="M24" s="4">
        <f ca="1" t="shared" si="9"/>
        <v>47</v>
      </c>
      <c r="N24" s="5">
        <f t="shared" si="10"/>
        <v>88</v>
      </c>
      <c r="O24" s="5">
        <f ca="1" t="shared" si="11"/>
        <v>19</v>
      </c>
      <c r="P24" s="6">
        <f t="shared" si="12"/>
        <v>26</v>
      </c>
      <c r="Q24" s="4">
        <f ca="1" t="shared" si="13"/>
        <v>38</v>
      </c>
      <c r="R24" s="5">
        <f t="shared" si="14"/>
        <v>126</v>
      </c>
      <c r="S24" s="5">
        <f ca="1" t="shared" si="15"/>
        <v>20</v>
      </c>
      <c r="T24" s="6">
        <f t="shared" si="16"/>
        <v>28</v>
      </c>
      <c r="U24" s="4">
        <f ca="1" t="shared" si="17"/>
        <v>41</v>
      </c>
      <c r="V24" s="5">
        <f t="shared" si="18"/>
        <v>167</v>
      </c>
      <c r="W24" s="5">
        <f ca="1" t="shared" si="19"/>
        <v>24</v>
      </c>
      <c r="X24" s="6">
        <f t="shared" si="20"/>
        <v>34</v>
      </c>
      <c r="Y24" s="4">
        <f ca="1" t="shared" si="21"/>
        <v>39</v>
      </c>
      <c r="Z24" s="5">
        <f t="shared" si="22"/>
        <v>206</v>
      </c>
      <c r="AA24" s="5">
        <f ca="1" t="shared" si="23"/>
        <v>24</v>
      </c>
      <c r="AB24" s="6">
        <f t="shared" si="24"/>
        <v>33</v>
      </c>
      <c r="AC24" s="4">
        <f ca="1" t="shared" si="25"/>
        <v>34</v>
      </c>
      <c r="AD24" s="5">
        <f t="shared" si="26"/>
        <v>240</v>
      </c>
      <c r="AE24" s="5">
        <f ca="1" t="shared" si="27"/>
        <v>24</v>
      </c>
      <c r="AF24" s="6">
        <f t="shared" si="28"/>
        <v>33</v>
      </c>
      <c r="AG24" s="4">
        <f ca="1" t="shared" si="29"/>
        <v>11</v>
      </c>
      <c r="AH24" s="5">
        <f t="shared" si="30"/>
        <v>251</v>
      </c>
      <c r="AI24" s="5">
        <f ca="1" t="shared" si="31"/>
        <v>23</v>
      </c>
      <c r="AJ24" s="6">
        <f t="shared" si="32"/>
        <v>31</v>
      </c>
      <c r="AK24" s="4">
        <f ca="1" t="shared" si="33"/>
        <v>34</v>
      </c>
      <c r="AL24" s="5">
        <f t="shared" si="34"/>
        <v>285</v>
      </c>
      <c r="AM24" s="5">
        <f ca="1" t="shared" si="35"/>
        <v>23</v>
      </c>
      <c r="AN24" s="6">
        <f t="shared" si="36"/>
        <v>31</v>
      </c>
      <c r="AO24" s="4">
        <f ca="1" t="shared" si="37"/>
        <v>17</v>
      </c>
      <c r="AP24" s="5">
        <f t="shared" si="38"/>
        <v>302</v>
      </c>
      <c r="AQ24" s="5">
        <f ca="1" t="shared" si="39"/>
        <v>21</v>
      </c>
      <c r="AR24" s="6">
        <f t="shared" si="40"/>
        <v>29</v>
      </c>
      <c r="AT24" s="4">
        <f t="shared" si="41"/>
        <v>302</v>
      </c>
      <c r="AU24" s="5">
        <f ca="1" t="shared" si="42"/>
        <v>21</v>
      </c>
      <c r="AV24" s="5">
        <f t="shared" si="43"/>
        <v>29</v>
      </c>
      <c r="AW24" s="4">
        <f t="shared" si="44"/>
        <v>11</v>
      </c>
      <c r="AX24" s="5">
        <f t="shared" si="45"/>
        <v>47</v>
      </c>
      <c r="AY24" s="6">
        <f t="shared" si="46"/>
        <v>34</v>
      </c>
      <c r="AZ24" s="1" t="s">
        <v>26</v>
      </c>
    </row>
    <row r="25" spans="1:51" ht="15.75">
      <c r="A25" s="14" t="s">
        <v>3</v>
      </c>
      <c r="B25" s="39">
        <v>8</v>
      </c>
      <c r="C25" s="38" t="str">
        <f>IF(ISBLANK(B25),"",VLOOKUP(B25,Entries!$A$4:$C$70,3,FALSE))</f>
        <v>Eton Manor AC A</v>
      </c>
      <c r="D25" s="4">
        <f t="shared" si="0"/>
        <v>312</v>
      </c>
      <c r="E25" s="5">
        <f ca="1" t="shared" si="1"/>
        <v>22</v>
      </c>
      <c r="F25" s="5">
        <f t="shared" si="2"/>
        <v>30</v>
      </c>
      <c r="G25" s="4">
        <f ca="1" t="shared" si="3"/>
        <v>50</v>
      </c>
      <c r="H25" s="5">
        <f ca="1" t="shared" si="4"/>
        <v>35</v>
      </c>
      <c r="I25" s="4">
        <f ca="1" t="shared" si="5"/>
        <v>23</v>
      </c>
      <c r="J25" s="5">
        <f t="shared" si="6"/>
        <v>73</v>
      </c>
      <c r="K25" s="5">
        <f ca="1" t="shared" si="7"/>
        <v>26</v>
      </c>
      <c r="L25" s="6">
        <f t="shared" si="8"/>
        <v>36</v>
      </c>
      <c r="M25" s="4">
        <f ca="1" t="shared" si="9"/>
        <v>29</v>
      </c>
      <c r="N25" s="5">
        <f t="shared" si="10"/>
        <v>102</v>
      </c>
      <c r="O25" s="5">
        <f ca="1" t="shared" si="11"/>
        <v>23</v>
      </c>
      <c r="P25" s="6">
        <f t="shared" si="12"/>
        <v>32</v>
      </c>
      <c r="Q25" s="4">
        <f ca="1" t="shared" si="13"/>
        <v>49</v>
      </c>
      <c r="R25" s="5">
        <f t="shared" si="14"/>
        <v>151</v>
      </c>
      <c r="S25" s="5">
        <f ca="1" t="shared" si="15"/>
        <v>29</v>
      </c>
      <c r="T25" s="6">
        <f t="shared" si="16"/>
        <v>40</v>
      </c>
      <c r="U25" s="4">
        <f ca="1" t="shared" si="17"/>
        <v>8</v>
      </c>
      <c r="V25" s="5">
        <f t="shared" si="18"/>
        <v>159</v>
      </c>
      <c r="W25" s="5">
        <f ca="1" t="shared" si="19"/>
        <v>21</v>
      </c>
      <c r="X25" s="6">
        <f t="shared" si="20"/>
        <v>29</v>
      </c>
      <c r="Y25" s="4">
        <f ca="1" t="shared" si="21"/>
        <v>48</v>
      </c>
      <c r="Z25" s="5">
        <f t="shared" si="22"/>
        <v>207</v>
      </c>
      <c r="AA25" s="5">
        <f ca="1" t="shared" si="23"/>
        <v>26</v>
      </c>
      <c r="AB25" s="6">
        <f t="shared" si="24"/>
        <v>35</v>
      </c>
      <c r="AC25" s="4">
        <f ca="1" t="shared" si="25"/>
        <v>14</v>
      </c>
      <c r="AD25" s="5">
        <f t="shared" si="26"/>
        <v>221</v>
      </c>
      <c r="AE25" s="5">
        <f ca="1" t="shared" si="27"/>
        <v>22</v>
      </c>
      <c r="AF25" s="6">
        <f t="shared" si="28"/>
        <v>30</v>
      </c>
      <c r="AG25" s="4">
        <f ca="1" t="shared" si="29"/>
        <v>15</v>
      </c>
      <c r="AH25" s="5">
        <f t="shared" si="30"/>
        <v>236</v>
      </c>
      <c r="AI25" s="5">
        <f ca="1" t="shared" si="31"/>
        <v>19</v>
      </c>
      <c r="AJ25" s="6">
        <f t="shared" si="32"/>
        <v>27</v>
      </c>
      <c r="AK25" s="4">
        <f ca="1" t="shared" si="33"/>
        <v>25</v>
      </c>
      <c r="AL25" s="5">
        <f t="shared" si="34"/>
        <v>261</v>
      </c>
      <c r="AM25" s="5">
        <f ca="1" t="shared" si="35"/>
        <v>20</v>
      </c>
      <c r="AN25" s="6">
        <f t="shared" si="36"/>
        <v>28</v>
      </c>
      <c r="AO25" s="4">
        <f ca="1" t="shared" si="37"/>
        <v>51</v>
      </c>
      <c r="AP25" s="5">
        <f t="shared" si="38"/>
        <v>312</v>
      </c>
      <c r="AQ25" s="5">
        <f ca="1" t="shared" si="39"/>
        <v>22</v>
      </c>
      <c r="AR25" s="6">
        <f t="shared" si="40"/>
        <v>30</v>
      </c>
      <c r="AT25" s="4">
        <f t="shared" si="41"/>
        <v>312</v>
      </c>
      <c r="AU25" s="5">
        <f ca="1" t="shared" si="42"/>
        <v>22</v>
      </c>
      <c r="AV25" s="5">
        <f t="shared" si="43"/>
        <v>30</v>
      </c>
      <c r="AW25" s="4">
        <f t="shared" si="44"/>
        <v>8</v>
      </c>
      <c r="AX25" s="5">
        <f t="shared" si="45"/>
        <v>51</v>
      </c>
      <c r="AY25" s="6">
        <f t="shared" si="46"/>
        <v>27</v>
      </c>
    </row>
    <row r="26" spans="1:51" ht="15.75">
      <c r="A26" s="14" t="s">
        <v>3</v>
      </c>
      <c r="B26" s="14">
        <v>59</v>
      </c>
      <c r="C26" s="38" t="str">
        <f>IF(ISBLANK(B26),"",VLOOKUP(B26,Entries!$A$4:$C$70,3,FALSE))</f>
        <v>East Essex Tri Mixed</v>
      </c>
      <c r="D26" s="4">
        <f t="shared" si="0"/>
        <v>312</v>
      </c>
      <c r="E26" s="5">
        <f ca="1" t="shared" si="1"/>
        <v>22</v>
      </c>
      <c r="F26" s="5">
        <f t="shared" si="2"/>
        <v>30</v>
      </c>
      <c r="G26" s="4">
        <f ca="1" t="shared" si="3"/>
        <v>45</v>
      </c>
      <c r="H26" s="5">
        <f ca="1" t="shared" si="4"/>
        <v>32</v>
      </c>
      <c r="I26" s="4">
        <f ca="1" t="shared" si="5"/>
        <v>48</v>
      </c>
      <c r="J26" s="5">
        <f t="shared" si="6"/>
        <v>93</v>
      </c>
      <c r="K26" s="5">
        <f ca="1" t="shared" si="7"/>
        <v>36</v>
      </c>
      <c r="L26" s="6">
        <f t="shared" si="8"/>
        <v>49</v>
      </c>
      <c r="M26" s="4">
        <f ca="1" t="shared" si="9"/>
        <v>18</v>
      </c>
      <c r="N26" s="5">
        <f t="shared" si="10"/>
        <v>111</v>
      </c>
      <c r="O26" s="5">
        <f ca="1" t="shared" si="11"/>
        <v>26</v>
      </c>
      <c r="P26" s="6">
        <f t="shared" si="12"/>
        <v>35</v>
      </c>
      <c r="Q26" s="4">
        <f ca="1" t="shared" si="13"/>
        <v>33</v>
      </c>
      <c r="R26" s="5">
        <f t="shared" si="14"/>
        <v>144</v>
      </c>
      <c r="S26" s="5">
        <f ca="1" t="shared" si="15"/>
        <v>25</v>
      </c>
      <c r="T26" s="6">
        <f t="shared" si="16"/>
        <v>34</v>
      </c>
      <c r="U26" s="4">
        <f ca="1" t="shared" si="17"/>
        <v>26</v>
      </c>
      <c r="V26" s="5">
        <f t="shared" si="18"/>
        <v>170</v>
      </c>
      <c r="W26" s="5">
        <f ca="1" t="shared" si="19"/>
        <v>26</v>
      </c>
      <c r="X26" s="6">
        <f t="shared" si="20"/>
        <v>36</v>
      </c>
      <c r="Y26" s="4">
        <f ca="1" t="shared" si="21"/>
        <v>23</v>
      </c>
      <c r="Z26" s="5">
        <f t="shared" si="22"/>
        <v>193</v>
      </c>
      <c r="AA26" s="5">
        <f ca="1" t="shared" si="23"/>
        <v>20</v>
      </c>
      <c r="AB26" s="6">
        <f t="shared" si="24"/>
        <v>28</v>
      </c>
      <c r="AC26" s="4">
        <f ca="1" t="shared" si="25"/>
        <v>27</v>
      </c>
      <c r="AD26" s="5">
        <f t="shared" si="26"/>
        <v>220</v>
      </c>
      <c r="AE26" s="5">
        <f ca="1" t="shared" si="27"/>
        <v>21</v>
      </c>
      <c r="AF26" s="6">
        <f t="shared" si="28"/>
        <v>29</v>
      </c>
      <c r="AG26" s="4">
        <f ca="1" t="shared" si="29"/>
        <v>27</v>
      </c>
      <c r="AH26" s="5">
        <f t="shared" si="30"/>
        <v>247</v>
      </c>
      <c r="AI26" s="5">
        <f ca="1" t="shared" si="31"/>
        <v>22</v>
      </c>
      <c r="AJ26" s="6">
        <f t="shared" si="32"/>
        <v>30</v>
      </c>
      <c r="AK26" s="4">
        <f ca="1" t="shared" si="33"/>
        <v>33</v>
      </c>
      <c r="AL26" s="5">
        <f t="shared" si="34"/>
        <v>280</v>
      </c>
      <c r="AM26" s="5">
        <f ca="1" t="shared" si="35"/>
        <v>22</v>
      </c>
      <c r="AN26" s="6">
        <f t="shared" si="36"/>
        <v>30</v>
      </c>
      <c r="AO26" s="4">
        <f ca="1" t="shared" si="37"/>
        <v>32</v>
      </c>
      <c r="AP26" s="5">
        <f t="shared" si="38"/>
        <v>312</v>
      </c>
      <c r="AQ26" s="5">
        <f ca="1" t="shared" si="39"/>
        <v>22</v>
      </c>
      <c r="AR26" s="6">
        <f t="shared" si="40"/>
        <v>30</v>
      </c>
      <c r="AT26" s="4">
        <f t="shared" si="41"/>
        <v>312</v>
      </c>
      <c r="AU26" s="5">
        <f ca="1" t="shared" si="42"/>
        <v>22</v>
      </c>
      <c r="AV26" s="5">
        <f t="shared" si="43"/>
        <v>30</v>
      </c>
      <c r="AW26" s="4">
        <f t="shared" si="44"/>
        <v>18</v>
      </c>
      <c r="AX26" s="5">
        <f t="shared" si="45"/>
        <v>48</v>
      </c>
      <c r="AY26" s="6">
        <f t="shared" si="46"/>
        <v>29.5</v>
      </c>
    </row>
    <row r="27" spans="1:51" ht="15.75">
      <c r="A27" s="14" t="s">
        <v>3</v>
      </c>
      <c r="B27" s="39">
        <v>17</v>
      </c>
      <c r="C27" s="38" t="str">
        <f>IF(ISBLANK(B27),"",VLOOKUP(B27,Entries!$A$4:$C$70,3,FALSE))</f>
        <v>BSRC</v>
      </c>
      <c r="D27" s="4">
        <f t="shared" si="0"/>
        <v>341</v>
      </c>
      <c r="E27" s="5">
        <f ca="1" t="shared" si="1"/>
        <v>24</v>
      </c>
      <c r="F27" s="5">
        <f t="shared" si="2"/>
        <v>33</v>
      </c>
      <c r="G27" s="4">
        <f ca="1" t="shared" si="3"/>
        <v>4</v>
      </c>
      <c r="H27" s="5">
        <f ca="1" t="shared" si="4"/>
        <v>4</v>
      </c>
      <c r="I27" s="4">
        <f ca="1" t="shared" si="5"/>
        <v>54</v>
      </c>
      <c r="J27" s="5">
        <f t="shared" si="6"/>
        <v>58</v>
      </c>
      <c r="K27" s="5">
        <f ca="1" t="shared" si="7"/>
        <v>19</v>
      </c>
      <c r="L27" s="6">
        <f t="shared" si="8"/>
        <v>27</v>
      </c>
      <c r="M27" s="4">
        <f ca="1" t="shared" si="9"/>
        <v>35</v>
      </c>
      <c r="N27" s="5">
        <f t="shared" si="10"/>
        <v>93</v>
      </c>
      <c r="O27" s="5">
        <f ca="1" t="shared" si="11"/>
        <v>21</v>
      </c>
      <c r="P27" s="6">
        <f t="shared" si="12"/>
        <v>29</v>
      </c>
      <c r="Q27" s="4">
        <f ca="1" t="shared" si="13"/>
        <v>53</v>
      </c>
      <c r="R27" s="5">
        <f t="shared" si="14"/>
        <v>146</v>
      </c>
      <c r="S27" s="5">
        <f ca="1" t="shared" si="15"/>
        <v>28</v>
      </c>
      <c r="T27" s="6">
        <f t="shared" si="16"/>
        <v>37</v>
      </c>
      <c r="U27" s="4">
        <f ca="1" t="shared" si="17"/>
        <v>24</v>
      </c>
      <c r="V27" s="5">
        <f t="shared" si="18"/>
        <v>170</v>
      </c>
      <c r="W27" s="5">
        <f ca="1" t="shared" si="19"/>
        <v>26</v>
      </c>
      <c r="X27" s="6">
        <f t="shared" si="20"/>
        <v>36</v>
      </c>
      <c r="Y27" s="4">
        <f ca="1" t="shared" si="21"/>
        <v>30</v>
      </c>
      <c r="Z27" s="5">
        <f t="shared" si="22"/>
        <v>200</v>
      </c>
      <c r="AA27" s="5">
        <f ca="1" t="shared" si="23"/>
        <v>22</v>
      </c>
      <c r="AB27" s="6">
        <f t="shared" si="24"/>
        <v>31</v>
      </c>
      <c r="AC27" s="4">
        <f ca="1" t="shared" si="25"/>
        <v>46</v>
      </c>
      <c r="AD27" s="5">
        <f t="shared" si="26"/>
        <v>246</v>
      </c>
      <c r="AE27" s="5">
        <f ca="1" t="shared" si="27"/>
        <v>25</v>
      </c>
      <c r="AF27" s="6">
        <f t="shared" si="28"/>
        <v>34</v>
      </c>
      <c r="AG27" s="4">
        <f ca="1" t="shared" si="29"/>
        <v>12</v>
      </c>
      <c r="AH27" s="5">
        <f t="shared" si="30"/>
        <v>258</v>
      </c>
      <c r="AI27" s="5">
        <f ca="1" t="shared" si="31"/>
        <v>24</v>
      </c>
      <c r="AJ27" s="6">
        <f t="shared" si="32"/>
        <v>32</v>
      </c>
      <c r="AK27" s="4">
        <f ca="1" t="shared" si="33"/>
        <v>45</v>
      </c>
      <c r="AL27" s="5">
        <f t="shared" si="34"/>
        <v>303</v>
      </c>
      <c r="AM27" s="5">
        <f ca="1" t="shared" si="35"/>
        <v>25</v>
      </c>
      <c r="AN27" s="6">
        <f t="shared" si="36"/>
        <v>34</v>
      </c>
      <c r="AO27" s="4">
        <f ca="1" t="shared" si="37"/>
        <v>38</v>
      </c>
      <c r="AP27" s="5">
        <f t="shared" si="38"/>
        <v>341</v>
      </c>
      <c r="AQ27" s="5">
        <f ca="1" t="shared" si="39"/>
        <v>24</v>
      </c>
      <c r="AR27" s="6">
        <f t="shared" si="40"/>
        <v>33</v>
      </c>
      <c r="AT27" s="4">
        <f t="shared" si="41"/>
        <v>341</v>
      </c>
      <c r="AU27" s="5">
        <f ca="1" t="shared" si="42"/>
        <v>24</v>
      </c>
      <c r="AV27" s="5">
        <f t="shared" si="43"/>
        <v>33</v>
      </c>
      <c r="AW27" s="4">
        <f t="shared" si="44"/>
        <v>4</v>
      </c>
      <c r="AX27" s="5">
        <f t="shared" si="45"/>
        <v>54</v>
      </c>
      <c r="AY27" s="6">
        <f t="shared" si="46"/>
        <v>36.5</v>
      </c>
    </row>
    <row r="28" spans="1:51" ht="15.75">
      <c r="A28" s="14" t="s">
        <v>3</v>
      </c>
      <c r="B28" s="14">
        <v>36</v>
      </c>
      <c r="C28" s="38" t="str">
        <f>IF(ISBLANK(B28),"",VLOOKUP(B28,Entries!$A$4:$C$70,3,FALSE))</f>
        <v>Halstead Road Runners Mixed</v>
      </c>
      <c r="D28" s="4">
        <f t="shared" si="0"/>
        <v>342</v>
      </c>
      <c r="E28" s="5">
        <f ca="1" t="shared" si="1"/>
        <v>25</v>
      </c>
      <c r="F28" s="5">
        <f t="shared" si="2"/>
        <v>34</v>
      </c>
      <c r="G28" s="4">
        <f ca="1" t="shared" si="3"/>
        <v>43</v>
      </c>
      <c r="H28" s="5">
        <f ca="1" t="shared" si="4"/>
        <v>31</v>
      </c>
      <c r="I28" s="4">
        <f ca="1" t="shared" si="5"/>
        <v>31</v>
      </c>
      <c r="J28" s="5">
        <f t="shared" si="6"/>
        <v>74</v>
      </c>
      <c r="K28" s="5">
        <f ca="1" t="shared" si="7"/>
        <v>27</v>
      </c>
      <c r="L28" s="6">
        <f t="shared" si="8"/>
        <v>37</v>
      </c>
      <c r="M28" s="4">
        <f ca="1" t="shared" si="9"/>
        <v>45</v>
      </c>
      <c r="N28" s="5">
        <f t="shared" si="10"/>
        <v>119</v>
      </c>
      <c r="O28" s="5">
        <f ca="1" t="shared" si="11"/>
        <v>30</v>
      </c>
      <c r="P28" s="6">
        <f t="shared" si="12"/>
        <v>40</v>
      </c>
      <c r="Q28" s="4">
        <f ca="1" t="shared" si="13"/>
        <v>40</v>
      </c>
      <c r="R28" s="5">
        <f t="shared" si="14"/>
        <v>159</v>
      </c>
      <c r="S28" s="5">
        <f ca="1" t="shared" si="15"/>
        <v>32</v>
      </c>
      <c r="T28" s="6">
        <f t="shared" si="16"/>
        <v>43</v>
      </c>
      <c r="U28" s="4">
        <f ca="1" t="shared" si="17"/>
        <v>53</v>
      </c>
      <c r="V28" s="5">
        <f t="shared" si="18"/>
        <v>212</v>
      </c>
      <c r="W28" s="5">
        <f ca="1" t="shared" si="19"/>
        <v>34</v>
      </c>
      <c r="X28" s="6">
        <f t="shared" si="20"/>
        <v>46</v>
      </c>
      <c r="Y28" s="4">
        <f ca="1" t="shared" si="21"/>
        <v>13</v>
      </c>
      <c r="Z28" s="5">
        <f t="shared" si="22"/>
        <v>225</v>
      </c>
      <c r="AA28" s="5">
        <f ca="1" t="shared" si="23"/>
        <v>31</v>
      </c>
      <c r="AB28" s="6">
        <f t="shared" si="24"/>
        <v>42</v>
      </c>
      <c r="AC28" s="4">
        <f ca="1" t="shared" si="25"/>
        <v>21</v>
      </c>
      <c r="AD28" s="5">
        <f t="shared" si="26"/>
        <v>246</v>
      </c>
      <c r="AE28" s="5">
        <f ca="1" t="shared" si="27"/>
        <v>25</v>
      </c>
      <c r="AF28" s="6">
        <f t="shared" si="28"/>
        <v>34</v>
      </c>
      <c r="AG28" s="4">
        <f ca="1" t="shared" si="29"/>
        <v>37</v>
      </c>
      <c r="AH28" s="5">
        <f t="shared" si="30"/>
        <v>283</v>
      </c>
      <c r="AI28" s="5">
        <f ca="1" t="shared" si="31"/>
        <v>26</v>
      </c>
      <c r="AJ28" s="6">
        <f t="shared" si="32"/>
        <v>35</v>
      </c>
      <c r="AK28" s="4">
        <f ca="1" t="shared" si="33"/>
        <v>12</v>
      </c>
      <c r="AL28" s="5">
        <f t="shared" si="34"/>
        <v>295</v>
      </c>
      <c r="AM28" s="5">
        <f ca="1" t="shared" si="35"/>
        <v>24</v>
      </c>
      <c r="AN28" s="6">
        <f t="shared" si="36"/>
        <v>32</v>
      </c>
      <c r="AO28" s="4">
        <f ca="1" t="shared" si="37"/>
        <v>47</v>
      </c>
      <c r="AP28" s="5">
        <f t="shared" si="38"/>
        <v>342</v>
      </c>
      <c r="AQ28" s="5">
        <f ca="1" t="shared" si="39"/>
        <v>25</v>
      </c>
      <c r="AR28" s="6">
        <f t="shared" si="40"/>
        <v>34</v>
      </c>
      <c r="AT28" s="4">
        <f t="shared" si="41"/>
        <v>342</v>
      </c>
      <c r="AU28" s="5">
        <f ca="1" t="shared" si="42"/>
        <v>25</v>
      </c>
      <c r="AV28" s="5">
        <f t="shared" si="43"/>
        <v>34</v>
      </c>
      <c r="AW28" s="4">
        <f t="shared" si="44"/>
        <v>12</v>
      </c>
      <c r="AX28" s="5">
        <f t="shared" si="45"/>
        <v>53</v>
      </c>
      <c r="AY28" s="6">
        <f t="shared" si="46"/>
        <v>38.5</v>
      </c>
    </row>
    <row r="29" spans="1:51" ht="15.75">
      <c r="A29" s="14" t="s">
        <v>3</v>
      </c>
      <c r="B29" s="14">
        <v>42</v>
      </c>
      <c r="C29" s="38" t="str">
        <f>IF(ISBLANK(B29),"",VLOOKUP(B29,Entries!$A$4:$C$70,3,FALSE))</f>
        <v>Billericay Men</v>
      </c>
      <c r="D29" s="4">
        <f t="shared" si="0"/>
        <v>355</v>
      </c>
      <c r="E29" s="5">
        <f ca="1" t="shared" si="1"/>
        <v>26</v>
      </c>
      <c r="F29" s="5">
        <f t="shared" si="2"/>
        <v>35</v>
      </c>
      <c r="G29" s="4">
        <f ca="1" t="shared" si="3"/>
        <v>37</v>
      </c>
      <c r="H29" s="5">
        <f ca="1" t="shared" si="4"/>
        <v>26</v>
      </c>
      <c r="I29" s="4">
        <f ca="1" t="shared" si="5"/>
        <v>37</v>
      </c>
      <c r="J29" s="5">
        <f t="shared" si="6"/>
        <v>74</v>
      </c>
      <c r="K29" s="5">
        <f ca="1" t="shared" si="7"/>
        <v>27</v>
      </c>
      <c r="L29" s="6">
        <f t="shared" si="8"/>
        <v>37</v>
      </c>
      <c r="M29" s="4">
        <f ca="1" t="shared" si="9"/>
        <v>55</v>
      </c>
      <c r="N29" s="5">
        <f t="shared" si="10"/>
        <v>129</v>
      </c>
      <c r="O29" s="5">
        <f ca="1" t="shared" si="11"/>
        <v>38</v>
      </c>
      <c r="P29" s="6">
        <f t="shared" si="12"/>
        <v>50</v>
      </c>
      <c r="Q29" s="4">
        <f ca="1" t="shared" si="13"/>
        <v>31</v>
      </c>
      <c r="R29" s="5">
        <f t="shared" si="14"/>
        <v>160</v>
      </c>
      <c r="S29" s="5">
        <f ca="1" t="shared" si="15"/>
        <v>33</v>
      </c>
      <c r="T29" s="6">
        <f t="shared" si="16"/>
        <v>44</v>
      </c>
      <c r="U29" s="4">
        <f ca="1" t="shared" si="17"/>
        <v>28</v>
      </c>
      <c r="V29" s="5">
        <f t="shared" si="18"/>
        <v>188</v>
      </c>
      <c r="W29" s="5">
        <f ca="1" t="shared" si="19"/>
        <v>32</v>
      </c>
      <c r="X29" s="6">
        <f t="shared" si="20"/>
        <v>43</v>
      </c>
      <c r="Y29" s="4">
        <f ca="1" t="shared" si="21"/>
        <v>43</v>
      </c>
      <c r="Z29" s="5">
        <f t="shared" si="22"/>
        <v>231</v>
      </c>
      <c r="AA29" s="5">
        <f ca="1" t="shared" si="23"/>
        <v>32</v>
      </c>
      <c r="AB29" s="6">
        <f t="shared" si="24"/>
        <v>43</v>
      </c>
      <c r="AC29" s="4">
        <f ca="1" t="shared" si="25"/>
        <v>20</v>
      </c>
      <c r="AD29" s="5">
        <f t="shared" si="26"/>
        <v>251</v>
      </c>
      <c r="AE29" s="5">
        <f ca="1" t="shared" si="27"/>
        <v>28</v>
      </c>
      <c r="AF29" s="6">
        <f t="shared" si="28"/>
        <v>37</v>
      </c>
      <c r="AG29" s="4">
        <f ca="1" t="shared" si="29"/>
        <v>55</v>
      </c>
      <c r="AH29" s="5">
        <f t="shared" si="30"/>
        <v>306</v>
      </c>
      <c r="AI29" s="5">
        <f ca="1" t="shared" si="31"/>
        <v>31</v>
      </c>
      <c r="AJ29" s="6">
        <f t="shared" si="32"/>
        <v>41</v>
      </c>
      <c r="AK29" s="4">
        <f ca="1" t="shared" si="33"/>
        <v>47</v>
      </c>
      <c r="AL29" s="5">
        <f t="shared" si="34"/>
        <v>353</v>
      </c>
      <c r="AM29" s="5">
        <f ca="1" t="shared" si="35"/>
        <v>31</v>
      </c>
      <c r="AN29" s="6">
        <f t="shared" si="36"/>
        <v>42</v>
      </c>
      <c r="AO29" s="4">
        <f ca="1" t="shared" si="37"/>
        <v>2</v>
      </c>
      <c r="AP29" s="5">
        <f t="shared" si="38"/>
        <v>355</v>
      </c>
      <c r="AQ29" s="5">
        <f ca="1" t="shared" si="39"/>
        <v>26</v>
      </c>
      <c r="AR29" s="6">
        <f t="shared" si="40"/>
        <v>35</v>
      </c>
      <c r="AT29" s="4">
        <f t="shared" si="41"/>
        <v>355</v>
      </c>
      <c r="AU29" s="5">
        <f ca="1" t="shared" si="42"/>
        <v>26</v>
      </c>
      <c r="AV29" s="5">
        <f t="shared" si="43"/>
        <v>35</v>
      </c>
      <c r="AW29" s="4">
        <f t="shared" si="44"/>
        <v>2</v>
      </c>
      <c r="AX29" s="5">
        <f t="shared" si="45"/>
        <v>55</v>
      </c>
      <c r="AY29" s="6">
        <f t="shared" si="46"/>
        <v>37</v>
      </c>
    </row>
    <row r="30" spans="1:51" ht="15.75">
      <c r="A30" s="14" t="s">
        <v>3</v>
      </c>
      <c r="B30" s="39">
        <v>7</v>
      </c>
      <c r="C30" s="38" t="str">
        <f>IF(ISBLANK(B30),"",VLOOKUP(B30,Entries!$A$4:$C$70,3,FALSE))</f>
        <v>East Essex Tri</v>
      </c>
      <c r="D30" s="4">
        <f t="shared" si="0"/>
        <v>355</v>
      </c>
      <c r="E30" s="5">
        <f ca="1" t="shared" si="1"/>
        <v>26</v>
      </c>
      <c r="F30" s="5">
        <f t="shared" si="2"/>
        <v>35</v>
      </c>
      <c r="G30" s="4">
        <f ca="1" t="shared" si="3"/>
        <v>51</v>
      </c>
      <c r="H30" s="5">
        <f ca="1" t="shared" si="4"/>
        <v>36</v>
      </c>
      <c r="I30" s="4">
        <f ca="1" t="shared" si="5"/>
        <v>55</v>
      </c>
      <c r="J30" s="5">
        <f t="shared" si="6"/>
        <v>106</v>
      </c>
      <c r="K30" s="5">
        <f ca="1" t="shared" si="7"/>
        <v>38</v>
      </c>
      <c r="L30" s="6">
        <f t="shared" si="8"/>
        <v>53</v>
      </c>
      <c r="M30" s="4">
        <f ca="1" t="shared" si="9"/>
        <v>17</v>
      </c>
      <c r="N30" s="5">
        <f t="shared" si="10"/>
        <v>123</v>
      </c>
      <c r="O30" s="5">
        <f ca="1" t="shared" si="11"/>
        <v>35</v>
      </c>
      <c r="P30" s="6">
        <f t="shared" si="12"/>
        <v>45</v>
      </c>
      <c r="Q30" s="4">
        <f ca="1" t="shared" si="13"/>
        <v>34</v>
      </c>
      <c r="R30" s="5">
        <f t="shared" si="14"/>
        <v>157</v>
      </c>
      <c r="S30" s="5">
        <f ca="1" t="shared" si="15"/>
        <v>31</v>
      </c>
      <c r="T30" s="6">
        <f t="shared" si="16"/>
        <v>42</v>
      </c>
      <c r="U30" s="4">
        <f ca="1" t="shared" si="17"/>
        <v>15</v>
      </c>
      <c r="V30" s="5">
        <f t="shared" si="18"/>
        <v>172</v>
      </c>
      <c r="W30" s="5">
        <f ca="1" t="shared" si="19"/>
        <v>28</v>
      </c>
      <c r="X30" s="6">
        <f t="shared" si="20"/>
        <v>38</v>
      </c>
      <c r="Y30" s="4">
        <f ca="1" t="shared" si="21"/>
        <v>59</v>
      </c>
      <c r="Z30" s="5">
        <f t="shared" si="22"/>
        <v>231</v>
      </c>
      <c r="AA30" s="5">
        <f ca="1" t="shared" si="23"/>
        <v>32</v>
      </c>
      <c r="AB30" s="6">
        <f t="shared" si="24"/>
        <v>43</v>
      </c>
      <c r="AC30" s="4">
        <f ca="1" t="shared" si="25"/>
        <v>24</v>
      </c>
      <c r="AD30" s="5">
        <f t="shared" si="26"/>
        <v>255</v>
      </c>
      <c r="AE30" s="5">
        <f ca="1" t="shared" si="27"/>
        <v>30</v>
      </c>
      <c r="AF30" s="6">
        <f t="shared" si="28"/>
        <v>39</v>
      </c>
      <c r="AG30" s="4">
        <f ca="1" t="shared" si="29"/>
        <v>10</v>
      </c>
      <c r="AH30" s="5">
        <f t="shared" si="30"/>
        <v>265</v>
      </c>
      <c r="AI30" s="5">
        <f ca="1" t="shared" si="31"/>
        <v>25</v>
      </c>
      <c r="AJ30" s="6">
        <f t="shared" si="32"/>
        <v>34</v>
      </c>
      <c r="AK30" s="4">
        <f ca="1" t="shared" si="33"/>
        <v>42</v>
      </c>
      <c r="AL30" s="5">
        <f t="shared" si="34"/>
        <v>307</v>
      </c>
      <c r="AM30" s="5">
        <f ca="1" t="shared" si="35"/>
        <v>26</v>
      </c>
      <c r="AN30" s="6">
        <f t="shared" si="36"/>
        <v>35</v>
      </c>
      <c r="AO30" s="4">
        <f ca="1" t="shared" si="37"/>
        <v>48</v>
      </c>
      <c r="AP30" s="5">
        <f t="shared" si="38"/>
        <v>355</v>
      </c>
      <c r="AQ30" s="5">
        <f ca="1" t="shared" si="39"/>
        <v>26</v>
      </c>
      <c r="AR30" s="6">
        <f t="shared" si="40"/>
        <v>35</v>
      </c>
      <c r="AT30" s="4">
        <f t="shared" si="41"/>
        <v>355</v>
      </c>
      <c r="AU30" s="5">
        <f ca="1" t="shared" si="42"/>
        <v>26</v>
      </c>
      <c r="AV30" s="5">
        <f t="shared" si="43"/>
        <v>35</v>
      </c>
      <c r="AW30" s="4">
        <f t="shared" si="44"/>
        <v>10</v>
      </c>
      <c r="AX30" s="5">
        <f t="shared" si="45"/>
        <v>59</v>
      </c>
      <c r="AY30" s="6">
        <f t="shared" si="46"/>
        <v>38</v>
      </c>
    </row>
    <row r="31" spans="1:51" ht="15.75">
      <c r="A31" s="14" t="s">
        <v>3</v>
      </c>
      <c r="B31" s="39">
        <v>22</v>
      </c>
      <c r="C31" s="38" t="str">
        <f>IF(ISBLANK(B31),"",VLOOKUP(B31,Entries!$A$4:$C$70,3,FALSE))</f>
        <v>Springfield Striders Mixed 3</v>
      </c>
      <c r="D31" s="4">
        <f t="shared" si="0"/>
        <v>373</v>
      </c>
      <c r="E31" s="5">
        <f ca="1" t="shared" si="1"/>
        <v>28</v>
      </c>
      <c r="F31" s="5">
        <f t="shared" si="2"/>
        <v>38</v>
      </c>
      <c r="G31" s="4">
        <f ca="1" t="shared" si="3"/>
        <v>36</v>
      </c>
      <c r="H31" s="5">
        <f ca="1" t="shared" si="4"/>
        <v>25</v>
      </c>
      <c r="I31" s="4">
        <f ca="1" t="shared" si="5"/>
        <v>49</v>
      </c>
      <c r="J31" s="5">
        <f t="shared" si="6"/>
        <v>85</v>
      </c>
      <c r="K31" s="5">
        <f ca="1" t="shared" si="7"/>
        <v>33</v>
      </c>
      <c r="L31" s="6">
        <f t="shared" si="8"/>
        <v>45</v>
      </c>
      <c r="M31" s="4">
        <f ca="1" t="shared" si="9"/>
        <v>37</v>
      </c>
      <c r="N31" s="5">
        <f t="shared" si="10"/>
        <v>122</v>
      </c>
      <c r="O31" s="5">
        <f ca="1" t="shared" si="11"/>
        <v>34</v>
      </c>
      <c r="P31" s="6">
        <f t="shared" si="12"/>
        <v>44</v>
      </c>
      <c r="Q31" s="4">
        <f ca="1" t="shared" si="13"/>
        <v>22</v>
      </c>
      <c r="R31" s="5">
        <f t="shared" si="14"/>
        <v>144</v>
      </c>
      <c r="S31" s="5">
        <f ca="1" t="shared" si="15"/>
        <v>25</v>
      </c>
      <c r="T31" s="6">
        <f t="shared" si="16"/>
        <v>34</v>
      </c>
      <c r="U31" s="4">
        <f ca="1" t="shared" si="17"/>
        <v>21</v>
      </c>
      <c r="V31" s="5">
        <f t="shared" si="18"/>
        <v>165</v>
      </c>
      <c r="W31" s="5">
        <f ca="1" t="shared" si="19"/>
        <v>22</v>
      </c>
      <c r="X31" s="6">
        <f t="shared" si="20"/>
        <v>32</v>
      </c>
      <c r="Y31" s="4">
        <f ca="1" t="shared" si="21"/>
        <v>41</v>
      </c>
      <c r="Z31" s="5">
        <f t="shared" si="22"/>
        <v>206</v>
      </c>
      <c r="AA31" s="5">
        <f ca="1" t="shared" si="23"/>
        <v>24</v>
      </c>
      <c r="AB31" s="6">
        <f t="shared" si="24"/>
        <v>33</v>
      </c>
      <c r="AC31" s="4">
        <f ca="1" t="shared" si="25"/>
        <v>52</v>
      </c>
      <c r="AD31" s="5">
        <f t="shared" si="26"/>
        <v>258</v>
      </c>
      <c r="AE31" s="5">
        <f ca="1" t="shared" si="27"/>
        <v>31</v>
      </c>
      <c r="AF31" s="6">
        <f t="shared" si="28"/>
        <v>40</v>
      </c>
      <c r="AG31" s="4">
        <f ca="1" t="shared" si="29"/>
        <v>33</v>
      </c>
      <c r="AH31" s="5">
        <f t="shared" si="30"/>
        <v>291</v>
      </c>
      <c r="AI31" s="5">
        <f ca="1" t="shared" si="31"/>
        <v>28</v>
      </c>
      <c r="AJ31" s="6">
        <f t="shared" si="32"/>
        <v>37</v>
      </c>
      <c r="AK31" s="4">
        <f ca="1" t="shared" si="33"/>
        <v>28</v>
      </c>
      <c r="AL31" s="5">
        <f t="shared" si="34"/>
        <v>319</v>
      </c>
      <c r="AM31" s="5">
        <f ca="1" t="shared" si="35"/>
        <v>27</v>
      </c>
      <c r="AN31" s="6">
        <f t="shared" si="36"/>
        <v>36</v>
      </c>
      <c r="AO31" s="4">
        <f ca="1" t="shared" si="37"/>
        <v>54</v>
      </c>
      <c r="AP31" s="5">
        <f t="shared" si="38"/>
        <v>373</v>
      </c>
      <c r="AQ31" s="5">
        <f ca="1" t="shared" si="39"/>
        <v>28</v>
      </c>
      <c r="AR31" s="6">
        <f t="shared" si="40"/>
        <v>38</v>
      </c>
      <c r="AT31" s="4">
        <f t="shared" si="41"/>
        <v>373</v>
      </c>
      <c r="AU31" s="5">
        <f ca="1" t="shared" si="42"/>
        <v>28</v>
      </c>
      <c r="AV31" s="5">
        <f t="shared" si="43"/>
        <v>38</v>
      </c>
      <c r="AW31" s="4">
        <f t="shared" si="44"/>
        <v>21</v>
      </c>
      <c r="AX31" s="5">
        <f t="shared" si="45"/>
        <v>54</v>
      </c>
      <c r="AY31" s="6">
        <f t="shared" si="46"/>
        <v>36.5</v>
      </c>
    </row>
    <row r="32" spans="1:51" ht="15.75">
      <c r="A32" s="14" t="s">
        <v>3</v>
      </c>
      <c r="B32" s="14">
        <v>29</v>
      </c>
      <c r="C32" s="38" t="str">
        <f>IF(ISBLANK(B32),"",VLOOKUP(B32,Entries!$A$4:$C$70,3,FALSE))</f>
        <v>Thrift Green Trotters Men B</v>
      </c>
      <c r="D32" s="4">
        <f t="shared" si="0"/>
        <v>380</v>
      </c>
      <c r="E32" s="5">
        <f ca="1" t="shared" si="1"/>
        <v>29</v>
      </c>
      <c r="F32" s="5">
        <f t="shared" si="2"/>
        <v>39</v>
      </c>
      <c r="G32" s="4">
        <f ca="1" t="shared" si="3"/>
        <v>30</v>
      </c>
      <c r="H32" s="5">
        <f ca="1" t="shared" si="4"/>
        <v>20</v>
      </c>
      <c r="I32" s="4">
        <f ca="1" t="shared" si="5"/>
        <v>50</v>
      </c>
      <c r="J32" s="5">
        <f t="shared" si="6"/>
        <v>80</v>
      </c>
      <c r="K32" s="5">
        <f ca="1" t="shared" si="7"/>
        <v>30</v>
      </c>
      <c r="L32" s="6">
        <f t="shared" si="8"/>
        <v>40</v>
      </c>
      <c r="M32" s="4">
        <f ca="1" t="shared" si="9"/>
        <v>39</v>
      </c>
      <c r="N32" s="5">
        <f t="shared" si="10"/>
        <v>119</v>
      </c>
      <c r="O32" s="5">
        <f ca="1" t="shared" si="11"/>
        <v>30</v>
      </c>
      <c r="P32" s="6">
        <f t="shared" si="12"/>
        <v>40</v>
      </c>
      <c r="Q32" s="4">
        <f ca="1" t="shared" si="13"/>
        <v>26</v>
      </c>
      <c r="R32" s="5">
        <f t="shared" si="14"/>
        <v>145</v>
      </c>
      <c r="S32" s="5">
        <f ca="1" t="shared" si="15"/>
        <v>27</v>
      </c>
      <c r="T32" s="6">
        <f t="shared" si="16"/>
        <v>36</v>
      </c>
      <c r="U32" s="4">
        <f ca="1" t="shared" si="17"/>
        <v>42</v>
      </c>
      <c r="V32" s="5">
        <f t="shared" si="18"/>
        <v>187</v>
      </c>
      <c r="W32" s="5">
        <f ca="1" t="shared" si="19"/>
        <v>31</v>
      </c>
      <c r="X32" s="6">
        <f t="shared" si="20"/>
        <v>42</v>
      </c>
      <c r="Y32" s="4">
        <f ca="1" t="shared" si="21"/>
        <v>24</v>
      </c>
      <c r="Z32" s="5">
        <f t="shared" si="22"/>
        <v>211</v>
      </c>
      <c r="AA32" s="5">
        <f ca="1" t="shared" si="23"/>
        <v>27</v>
      </c>
      <c r="AB32" s="6">
        <f t="shared" si="24"/>
        <v>36</v>
      </c>
      <c r="AC32" s="4">
        <f ca="1" t="shared" si="25"/>
        <v>47</v>
      </c>
      <c r="AD32" s="5">
        <f t="shared" si="26"/>
        <v>258</v>
      </c>
      <c r="AE32" s="5">
        <f ca="1" t="shared" si="27"/>
        <v>31</v>
      </c>
      <c r="AF32" s="6">
        <f t="shared" si="28"/>
        <v>40</v>
      </c>
      <c r="AG32" s="4">
        <f ca="1" t="shared" si="29"/>
        <v>47</v>
      </c>
      <c r="AH32" s="5">
        <f t="shared" si="30"/>
        <v>305</v>
      </c>
      <c r="AI32" s="5">
        <f ca="1" t="shared" si="31"/>
        <v>30</v>
      </c>
      <c r="AJ32" s="6">
        <f t="shared" si="32"/>
        <v>40</v>
      </c>
      <c r="AK32" s="4">
        <f ca="1" t="shared" si="33"/>
        <v>20</v>
      </c>
      <c r="AL32" s="5">
        <f t="shared" si="34"/>
        <v>325</v>
      </c>
      <c r="AM32" s="5">
        <f ca="1" t="shared" si="35"/>
        <v>28</v>
      </c>
      <c r="AN32" s="6">
        <f t="shared" si="36"/>
        <v>37</v>
      </c>
      <c r="AO32" s="4">
        <f ca="1" t="shared" si="37"/>
        <v>55</v>
      </c>
      <c r="AP32" s="5">
        <f t="shared" si="38"/>
        <v>380</v>
      </c>
      <c r="AQ32" s="5">
        <f ca="1" t="shared" si="39"/>
        <v>29</v>
      </c>
      <c r="AR32" s="6">
        <f t="shared" si="40"/>
        <v>39</v>
      </c>
      <c r="AT32" s="4">
        <f t="shared" si="41"/>
        <v>380</v>
      </c>
      <c r="AU32" s="5">
        <f ca="1" t="shared" si="42"/>
        <v>29</v>
      </c>
      <c r="AV32" s="5">
        <f t="shared" si="43"/>
        <v>39</v>
      </c>
      <c r="AW32" s="4">
        <f t="shared" si="44"/>
        <v>20</v>
      </c>
      <c r="AX32" s="5">
        <f t="shared" si="45"/>
        <v>55</v>
      </c>
      <c r="AY32" s="6">
        <f t="shared" si="46"/>
        <v>40.5</v>
      </c>
    </row>
    <row r="33" spans="1:51" ht="15.75">
      <c r="A33" s="14" t="s">
        <v>3</v>
      </c>
      <c r="B33" s="39">
        <v>9</v>
      </c>
      <c r="C33" s="38" t="str">
        <f>IF(ISBLANK(B33),"",VLOOKUP(B33,Entries!$A$4:$C$70,3,FALSE))</f>
        <v>Nomads A</v>
      </c>
      <c r="D33" s="4">
        <f t="shared" si="0"/>
        <v>386</v>
      </c>
      <c r="E33" s="5">
        <f ca="1" t="shared" si="1"/>
        <v>30</v>
      </c>
      <c r="F33" s="5">
        <f t="shared" si="2"/>
        <v>40</v>
      </c>
      <c r="G33" s="4">
        <f ca="1" t="shared" si="3"/>
        <v>17</v>
      </c>
      <c r="H33" s="5">
        <f ca="1" t="shared" si="4"/>
        <v>14</v>
      </c>
      <c r="I33" s="4">
        <f ca="1" t="shared" si="5"/>
        <v>26</v>
      </c>
      <c r="J33" s="5">
        <f t="shared" si="6"/>
        <v>43</v>
      </c>
      <c r="K33" s="5">
        <f ca="1" t="shared" si="7"/>
        <v>14</v>
      </c>
      <c r="L33" s="6">
        <f t="shared" si="8"/>
        <v>17</v>
      </c>
      <c r="M33" s="4">
        <f ca="1" t="shared" si="9"/>
        <v>43</v>
      </c>
      <c r="N33" s="5">
        <f t="shared" si="10"/>
        <v>86</v>
      </c>
      <c r="O33" s="5">
        <f ca="1" t="shared" si="11"/>
        <v>18</v>
      </c>
      <c r="P33" s="6">
        <f t="shared" si="12"/>
        <v>25</v>
      </c>
      <c r="Q33" s="4">
        <f ca="1" t="shared" si="13"/>
        <v>48</v>
      </c>
      <c r="R33" s="5">
        <f t="shared" si="14"/>
        <v>134</v>
      </c>
      <c r="S33" s="5">
        <f ca="1" t="shared" si="15"/>
        <v>23</v>
      </c>
      <c r="T33" s="6">
        <f t="shared" si="16"/>
        <v>31</v>
      </c>
      <c r="U33" s="4">
        <f ca="1" t="shared" si="17"/>
        <v>47</v>
      </c>
      <c r="V33" s="5">
        <f t="shared" si="18"/>
        <v>181</v>
      </c>
      <c r="W33" s="5">
        <f ca="1" t="shared" si="19"/>
        <v>30</v>
      </c>
      <c r="X33" s="6">
        <f t="shared" si="20"/>
        <v>41</v>
      </c>
      <c r="Y33" s="4">
        <f ca="1" t="shared" si="21"/>
        <v>38</v>
      </c>
      <c r="Z33" s="5">
        <f t="shared" si="22"/>
        <v>219</v>
      </c>
      <c r="AA33" s="5">
        <f ca="1" t="shared" si="23"/>
        <v>29</v>
      </c>
      <c r="AB33" s="6">
        <f t="shared" si="24"/>
        <v>39</v>
      </c>
      <c r="AC33" s="4">
        <f ca="1" t="shared" si="25"/>
        <v>18</v>
      </c>
      <c r="AD33" s="5">
        <f t="shared" si="26"/>
        <v>237</v>
      </c>
      <c r="AE33" s="5">
        <f ca="1" t="shared" si="27"/>
        <v>23</v>
      </c>
      <c r="AF33" s="6">
        <f t="shared" si="28"/>
        <v>32</v>
      </c>
      <c r="AG33" s="4">
        <f ca="1" t="shared" si="29"/>
        <v>51</v>
      </c>
      <c r="AH33" s="5">
        <f t="shared" si="30"/>
        <v>288</v>
      </c>
      <c r="AI33" s="5">
        <f ca="1" t="shared" si="31"/>
        <v>27</v>
      </c>
      <c r="AJ33" s="6">
        <f t="shared" si="32"/>
        <v>36</v>
      </c>
      <c r="AK33" s="4">
        <f ca="1" t="shared" si="33"/>
        <v>57</v>
      </c>
      <c r="AL33" s="5">
        <f t="shared" si="34"/>
        <v>345</v>
      </c>
      <c r="AM33" s="5">
        <f ca="1" t="shared" si="35"/>
        <v>29</v>
      </c>
      <c r="AN33" s="6">
        <f t="shared" si="36"/>
        <v>39</v>
      </c>
      <c r="AO33" s="4">
        <f ca="1" t="shared" si="37"/>
        <v>41</v>
      </c>
      <c r="AP33" s="5">
        <f t="shared" si="38"/>
        <v>386</v>
      </c>
      <c r="AQ33" s="5">
        <f ca="1" t="shared" si="39"/>
        <v>30</v>
      </c>
      <c r="AR33" s="6">
        <f t="shared" si="40"/>
        <v>40</v>
      </c>
      <c r="AT33" s="4">
        <f t="shared" si="41"/>
        <v>386</v>
      </c>
      <c r="AU33" s="5">
        <f ca="1" t="shared" si="42"/>
        <v>30</v>
      </c>
      <c r="AV33" s="5">
        <f t="shared" si="43"/>
        <v>40</v>
      </c>
      <c r="AW33" s="4">
        <f t="shared" si="44"/>
        <v>17</v>
      </c>
      <c r="AX33" s="5">
        <f t="shared" si="45"/>
        <v>57</v>
      </c>
      <c r="AY33" s="6">
        <f t="shared" si="46"/>
        <v>42</v>
      </c>
    </row>
    <row r="34" spans="1:51" ht="15.75">
      <c r="A34" s="14" t="s">
        <v>3</v>
      </c>
      <c r="B34" s="14">
        <v>38</v>
      </c>
      <c r="C34" s="38" t="str">
        <f>IF(ISBLANK(B34),"",VLOOKUP(B34,Entries!$A$4:$C$70,3,FALSE))</f>
        <v>Mid Essex Casuals Mixed</v>
      </c>
      <c r="D34" s="4">
        <f t="shared" si="0"/>
        <v>392</v>
      </c>
      <c r="E34" s="5">
        <f ca="1" t="shared" si="1"/>
        <v>31</v>
      </c>
      <c r="F34" s="5">
        <f t="shared" si="2"/>
        <v>41</v>
      </c>
      <c r="G34" s="4">
        <f ca="1" t="shared" si="3"/>
        <v>35</v>
      </c>
      <c r="H34" s="5">
        <f ca="1" t="shared" si="4"/>
        <v>24</v>
      </c>
      <c r="I34" s="4">
        <f ca="1" t="shared" si="5"/>
        <v>44</v>
      </c>
      <c r="J34" s="5">
        <f t="shared" si="6"/>
        <v>79</v>
      </c>
      <c r="K34" s="5">
        <f ca="1" t="shared" si="7"/>
        <v>29</v>
      </c>
      <c r="L34" s="6">
        <f t="shared" si="8"/>
        <v>39</v>
      </c>
      <c r="M34" s="4">
        <f ca="1" t="shared" si="9"/>
        <v>49</v>
      </c>
      <c r="N34" s="5">
        <f t="shared" si="10"/>
        <v>128</v>
      </c>
      <c r="O34" s="5">
        <f ca="1" t="shared" si="11"/>
        <v>37</v>
      </c>
      <c r="P34" s="6">
        <f t="shared" si="12"/>
        <v>49</v>
      </c>
      <c r="Q34" s="4">
        <f ca="1" t="shared" si="13"/>
        <v>24</v>
      </c>
      <c r="R34" s="5">
        <f t="shared" si="14"/>
        <v>152</v>
      </c>
      <c r="S34" s="5">
        <f ca="1" t="shared" si="15"/>
        <v>30</v>
      </c>
      <c r="T34" s="6">
        <f t="shared" si="16"/>
        <v>41</v>
      </c>
      <c r="U34" s="4">
        <f ca="1" t="shared" si="17"/>
        <v>13</v>
      </c>
      <c r="V34" s="5">
        <f t="shared" si="18"/>
        <v>165</v>
      </c>
      <c r="W34" s="5">
        <f ca="1" t="shared" si="19"/>
        <v>22</v>
      </c>
      <c r="X34" s="6">
        <f t="shared" si="20"/>
        <v>32</v>
      </c>
      <c r="Y34" s="4">
        <f ca="1" t="shared" si="21"/>
        <v>57</v>
      </c>
      <c r="Z34" s="5">
        <f t="shared" si="22"/>
        <v>222</v>
      </c>
      <c r="AA34" s="5">
        <f ca="1" t="shared" si="23"/>
        <v>30</v>
      </c>
      <c r="AB34" s="6">
        <f t="shared" si="24"/>
        <v>40</v>
      </c>
      <c r="AC34" s="4">
        <f ca="1" t="shared" si="25"/>
        <v>41</v>
      </c>
      <c r="AD34" s="5">
        <f t="shared" si="26"/>
        <v>263</v>
      </c>
      <c r="AE34" s="5">
        <f ca="1" t="shared" si="27"/>
        <v>33</v>
      </c>
      <c r="AF34" s="6">
        <f t="shared" si="28"/>
        <v>42</v>
      </c>
      <c r="AG34" s="4">
        <f ca="1" t="shared" si="29"/>
        <v>44</v>
      </c>
      <c r="AH34" s="5">
        <f t="shared" si="30"/>
        <v>307</v>
      </c>
      <c r="AI34" s="5">
        <f ca="1" t="shared" si="31"/>
        <v>32</v>
      </c>
      <c r="AJ34" s="6">
        <f t="shared" si="32"/>
        <v>42</v>
      </c>
      <c r="AK34" s="4">
        <f ca="1" t="shared" si="33"/>
        <v>56</v>
      </c>
      <c r="AL34" s="5">
        <f t="shared" si="34"/>
        <v>363</v>
      </c>
      <c r="AM34" s="5">
        <f ca="1" t="shared" si="35"/>
        <v>33</v>
      </c>
      <c r="AN34" s="6">
        <f t="shared" si="36"/>
        <v>44</v>
      </c>
      <c r="AO34" s="4">
        <f ca="1" t="shared" si="37"/>
        <v>29</v>
      </c>
      <c r="AP34" s="5">
        <f t="shared" si="38"/>
        <v>392</v>
      </c>
      <c r="AQ34" s="5">
        <f ca="1" t="shared" si="39"/>
        <v>31</v>
      </c>
      <c r="AR34" s="6">
        <f t="shared" si="40"/>
        <v>41</v>
      </c>
      <c r="AS34" s="48"/>
      <c r="AT34" s="4">
        <f t="shared" si="41"/>
        <v>392</v>
      </c>
      <c r="AU34" s="5">
        <f ca="1" t="shared" si="42"/>
        <v>31</v>
      </c>
      <c r="AV34" s="5">
        <f t="shared" si="43"/>
        <v>41</v>
      </c>
      <c r="AW34" s="4">
        <f t="shared" si="44"/>
        <v>13</v>
      </c>
      <c r="AX34" s="5">
        <f t="shared" si="45"/>
        <v>57</v>
      </c>
      <c r="AY34" s="6">
        <f t="shared" si="46"/>
        <v>42.5</v>
      </c>
    </row>
    <row r="35" spans="1:51" ht="15.75">
      <c r="A35" s="14" t="s">
        <v>3</v>
      </c>
      <c r="B35" s="39">
        <v>13</v>
      </c>
      <c r="C35" s="38" t="str">
        <f>IF(ISBLANK(B35),"",VLOOKUP(B35,Entries!$A$4:$C$70,3,FALSE))</f>
        <v>Tiptree RR Mixed A</v>
      </c>
      <c r="D35" s="4">
        <f t="shared" si="0"/>
        <v>403</v>
      </c>
      <c r="E35" s="5">
        <f ca="1" t="shared" si="1"/>
        <v>32</v>
      </c>
      <c r="F35" s="5">
        <f t="shared" si="2"/>
        <v>43</v>
      </c>
      <c r="G35" s="4">
        <f ca="1" t="shared" si="3"/>
        <v>33</v>
      </c>
      <c r="H35" s="5">
        <f ca="1" t="shared" si="4"/>
        <v>22</v>
      </c>
      <c r="I35" s="4">
        <f ca="1" t="shared" si="5"/>
        <v>36</v>
      </c>
      <c r="J35" s="5">
        <f t="shared" si="6"/>
        <v>69</v>
      </c>
      <c r="K35" s="5">
        <f ca="1" t="shared" si="7"/>
        <v>24</v>
      </c>
      <c r="L35" s="6">
        <f t="shared" si="8"/>
        <v>34</v>
      </c>
      <c r="M35" s="4">
        <f ca="1" t="shared" si="9"/>
        <v>27</v>
      </c>
      <c r="N35" s="5">
        <f t="shared" si="10"/>
        <v>96</v>
      </c>
      <c r="O35" s="5">
        <f ca="1" t="shared" si="11"/>
        <v>22</v>
      </c>
      <c r="P35" s="6">
        <f t="shared" si="12"/>
        <v>31</v>
      </c>
      <c r="Q35" s="4">
        <f ca="1" t="shared" si="13"/>
        <v>36</v>
      </c>
      <c r="R35" s="5">
        <f t="shared" si="14"/>
        <v>132</v>
      </c>
      <c r="S35" s="5">
        <f ca="1" t="shared" si="15"/>
        <v>22</v>
      </c>
      <c r="T35" s="6">
        <f t="shared" si="16"/>
        <v>30</v>
      </c>
      <c r="U35" s="4">
        <f ca="1" t="shared" si="17"/>
        <v>45</v>
      </c>
      <c r="V35" s="5">
        <f t="shared" si="18"/>
        <v>177</v>
      </c>
      <c r="W35" s="5">
        <f ca="1" t="shared" si="19"/>
        <v>29</v>
      </c>
      <c r="X35" s="6">
        <f t="shared" si="20"/>
        <v>40</v>
      </c>
      <c r="Y35" s="4">
        <f ca="1" t="shared" si="21"/>
        <v>36</v>
      </c>
      <c r="Z35" s="5">
        <f t="shared" si="22"/>
        <v>213</v>
      </c>
      <c r="AA35" s="5">
        <f ca="1" t="shared" si="23"/>
        <v>28</v>
      </c>
      <c r="AB35" s="6">
        <f t="shared" si="24"/>
        <v>37</v>
      </c>
      <c r="AC35" s="4">
        <f ca="1" t="shared" si="25"/>
        <v>38</v>
      </c>
      <c r="AD35" s="5">
        <f t="shared" si="26"/>
        <v>251</v>
      </c>
      <c r="AE35" s="5">
        <f ca="1" t="shared" si="27"/>
        <v>28</v>
      </c>
      <c r="AF35" s="6">
        <f t="shared" si="28"/>
        <v>37</v>
      </c>
      <c r="AG35" s="4">
        <f ca="1" t="shared" si="29"/>
        <v>57</v>
      </c>
      <c r="AH35" s="5">
        <f t="shared" si="30"/>
        <v>308</v>
      </c>
      <c r="AI35" s="5">
        <f ca="1" t="shared" si="31"/>
        <v>33</v>
      </c>
      <c r="AJ35" s="6">
        <f t="shared" si="32"/>
        <v>43</v>
      </c>
      <c r="AK35" s="4">
        <f ca="1" t="shared" si="33"/>
        <v>46</v>
      </c>
      <c r="AL35" s="5">
        <f t="shared" si="34"/>
        <v>354</v>
      </c>
      <c r="AM35" s="5">
        <f ca="1" t="shared" si="35"/>
        <v>32</v>
      </c>
      <c r="AN35" s="6">
        <f t="shared" si="36"/>
        <v>43</v>
      </c>
      <c r="AO35" s="4">
        <f ca="1" t="shared" si="37"/>
        <v>49</v>
      </c>
      <c r="AP35" s="5">
        <f t="shared" si="38"/>
        <v>403</v>
      </c>
      <c r="AQ35" s="5">
        <f ca="1" t="shared" si="39"/>
        <v>32</v>
      </c>
      <c r="AR35" s="6">
        <f t="shared" si="40"/>
        <v>43</v>
      </c>
      <c r="AT35" s="4">
        <f t="shared" si="41"/>
        <v>403</v>
      </c>
      <c r="AU35" s="5">
        <f ca="1" t="shared" si="42"/>
        <v>32</v>
      </c>
      <c r="AV35" s="5">
        <f t="shared" si="43"/>
        <v>43</v>
      </c>
      <c r="AW35" s="4">
        <f t="shared" si="44"/>
        <v>27</v>
      </c>
      <c r="AX35" s="5">
        <f t="shared" si="45"/>
        <v>57</v>
      </c>
      <c r="AY35" s="6">
        <f t="shared" si="46"/>
        <v>37</v>
      </c>
    </row>
    <row r="36" spans="1:51" ht="15.75">
      <c r="A36" s="14" t="s">
        <v>3</v>
      </c>
      <c r="B36" s="39">
        <v>10</v>
      </c>
      <c r="C36" s="38" t="str">
        <f>IF(ISBLANK(B36),"",VLOOKUP(B36,Entries!$A$4:$C$70,3,FALSE))</f>
        <v>Nomads B</v>
      </c>
      <c r="D36" s="4">
        <f aca="true" t="shared" si="47" ref="D36:D64">IF(AT36=0,"",AT36)</f>
        <v>407</v>
      </c>
      <c r="E36" s="5">
        <f aca="true" ca="1" t="shared" si="48" ref="E36:E67">IF(OR(ISBLANK(D36),D36=0,D36=""),"",RANK(D36,INDIRECT("D"&amp;VLOOKUP($A36,$BA$1:$BC$3,2,FALSE)&amp;":D"&amp;VLOOKUP($A36,$BA$1:$BC$3,3,FALSE)),1))</f>
        <v>33</v>
      </c>
      <c r="F36" s="5">
        <f aca="true" t="shared" si="49" ref="F36:F64">IF(OR(ISBLANK(D36),D36=0,D36=""),"",RANK(D36,$D$4:$D$102,1))</f>
        <v>45</v>
      </c>
      <c r="G36" s="4">
        <f aca="true" ca="1" t="shared" si="50" ref="G36:G64">IF(ISNA(VLOOKUP($B36,INDIRECT("'"&amp;G$2&amp;"'!$B$3:$E$72"),4,FALSE)),"",VLOOKUP($B36,INDIRECT("'"&amp;G$2&amp;"'!$B$3:$E$72"),4,FALSE))</f>
        <v>28</v>
      </c>
      <c r="H36" s="5">
        <f aca="true" ca="1" t="shared" si="51" ref="H36:H67">IF(G36="","",RANK(G36,INDIRECT("G"&amp;VLOOKUP($A36,$BA$1:$BC$3,2,FALSE)&amp;":G"&amp;VLOOKUP($A36,$BA$1:$BC$3,3,FALSE)),1))</f>
        <v>18</v>
      </c>
      <c r="I36" s="4">
        <f aca="true" ca="1" t="shared" si="52" ref="I36:I64">IF(ISNA(VLOOKUP($B36,INDIRECT("'"&amp;I$2&amp;"'!$B$3:$E$72"),4,FALSE)),"",VLOOKUP($B36,INDIRECT("'"&amp;I$2&amp;"'!$B$3:$E$72"),4,FALSE))</f>
        <v>33</v>
      </c>
      <c r="J36" s="5">
        <f aca="true" t="shared" si="53" ref="J36:J67">IF(I36="","",G36+I36)</f>
        <v>61</v>
      </c>
      <c r="K36" s="5">
        <f aca="true" ca="1" t="shared" si="54" ref="K36:K67">IF(J36="","",RANK(J36,INDIRECT("J"&amp;VLOOKUP($A36,$BA$1:$BC$3,2,FALSE)&amp;":J"&amp;VLOOKUP($A36,$BA$1:$BC$3,3,FALSE)),1))</f>
        <v>21</v>
      </c>
      <c r="L36" s="6">
        <f aca="true" t="shared" si="55" ref="L36:L64">IF(I36="","",RANK(J36,J$4:J$102,1))</f>
        <v>29</v>
      </c>
      <c r="M36" s="4">
        <f aca="true" ca="1" t="shared" si="56" ref="M36:M64">IF(ISNA(VLOOKUP($B36,INDIRECT("'"&amp;M$2&amp;"'!$B$3:$E$72"),4,FALSE)),"",VLOOKUP($B36,INDIRECT("'"&amp;M$2&amp;"'!$B$3:$E$72"),4,FALSE))</f>
        <v>50</v>
      </c>
      <c r="N36" s="5">
        <f aca="true" t="shared" si="57" ref="N36:N67">IF(M36="","",M36+J36)</f>
        <v>111</v>
      </c>
      <c r="O36" s="5">
        <f aca="true" ca="1" t="shared" si="58" ref="O36:O67">IF(N36="","",RANK(N36,INDIRECT("N"&amp;VLOOKUP($A36,$BA$1:$BC$3,2,FALSE)&amp;":N"&amp;VLOOKUP($A36,$BA$1:$BC$3,3,FALSE)),1))</f>
        <v>26</v>
      </c>
      <c r="P36" s="6">
        <f aca="true" t="shared" si="59" ref="P36:P64">IF(M36="","",RANK(N36,N$4:N$102,1))</f>
        <v>35</v>
      </c>
      <c r="Q36" s="4">
        <f aca="true" ca="1" t="shared" si="60" ref="Q36:Q64">IF(ISNA(VLOOKUP($B36,INDIRECT("'"&amp;Q$2&amp;"'!$B$3:$E$72"),4,FALSE)),"",VLOOKUP($B36,INDIRECT("'"&amp;Q$2&amp;"'!$B$3:$E$72"),4,FALSE))</f>
        <v>19</v>
      </c>
      <c r="R36" s="5">
        <f aca="true" t="shared" si="61" ref="R36:R67">IF(Q36="","",Q36+N36)</f>
        <v>130</v>
      </c>
      <c r="S36" s="5">
        <f aca="true" ca="1" t="shared" si="62" ref="S36:S67">IF(R36="","",RANK(R36,INDIRECT("R"&amp;VLOOKUP($A36,$BA$1:$BC$3,2,FALSE)&amp;":R"&amp;VLOOKUP($A36,$BA$1:$BC$3,3,FALSE)),1))</f>
        <v>21</v>
      </c>
      <c r="T36" s="6">
        <f aca="true" t="shared" si="63" ref="T36:T64">IF(Q36="","",RANK(R36,R$4:R$102,1))</f>
        <v>29</v>
      </c>
      <c r="U36" s="4">
        <f aca="true" ca="1" t="shared" si="64" ref="U36:U64">IF(ISNA(VLOOKUP($B36,INDIRECT("'"&amp;U$2&amp;"'!$B$3:$E$72"),4,FALSE)),"",VLOOKUP($B36,INDIRECT("'"&amp;U$2&amp;"'!$B$3:$E$72"),4,FALSE))</f>
        <v>19</v>
      </c>
      <c r="V36" s="5">
        <f aca="true" t="shared" si="65" ref="V36:V67">IF(U36="","",U36+R36)</f>
        <v>149</v>
      </c>
      <c r="W36" s="5">
        <f aca="true" ca="1" t="shared" si="66" ref="W36:W67">IF(V36="","",RANK(V36,INDIRECT("V"&amp;VLOOKUP($A36,$BA$1:$BC$3,2,FALSE)&amp;":V"&amp;VLOOKUP($A36,$BA$1:$BC$3,3,FALSE)),1))</f>
        <v>18</v>
      </c>
      <c r="X36" s="6">
        <f aca="true" t="shared" si="67" ref="X36:X64">IF(U36="","",RANK(V36,V$4:V$102,1))</f>
        <v>26</v>
      </c>
      <c r="Y36" s="4">
        <f aca="true" ca="1" t="shared" si="68" ref="Y36:Y64">IF(ISNA(VLOOKUP($B36,INDIRECT("'"&amp;Y$2&amp;"'!$B$3:$E$72"),4,FALSE)),"",VLOOKUP($B36,INDIRECT("'"&amp;Y$2&amp;"'!$B$3:$E$72"),4,FALSE))</f>
        <v>49</v>
      </c>
      <c r="Z36" s="5">
        <f aca="true" t="shared" si="69" ref="Z36:Z67">IF(Y36="","",Y36+V36)</f>
        <v>198</v>
      </c>
      <c r="AA36" s="5">
        <f aca="true" ca="1" t="shared" si="70" ref="AA36:AA67">IF(Z36="","",RANK(Z36,INDIRECT("Z"&amp;VLOOKUP($A36,$BA$1:$BC$3,2,FALSE)&amp;":Z"&amp;VLOOKUP($A36,$BA$1:$BC$3,3,FALSE)),1))</f>
        <v>21</v>
      </c>
      <c r="AB36" s="6">
        <f aca="true" t="shared" si="71" ref="AB36:AB64">IF(Y36="","",RANK(Z36,Z$4:Z$102,1))</f>
        <v>30</v>
      </c>
      <c r="AC36" s="4">
        <f aca="true" ca="1" t="shared" si="72" ref="AC36:AC64">IF(ISNA(VLOOKUP($B36,INDIRECT("'"&amp;AC$2&amp;"'!$B$3:$E$72"),4,FALSE)),"",VLOOKUP($B36,INDIRECT("'"&amp;AC$2&amp;"'!$B$3:$E$72"),4,FALSE))</f>
        <v>48</v>
      </c>
      <c r="AD36" s="5">
        <f aca="true" t="shared" si="73" ref="AD36:AD67">IF(AC36="","",AC36+Z36)</f>
        <v>246</v>
      </c>
      <c r="AE36" s="5">
        <f aca="true" ca="1" t="shared" si="74" ref="AE36:AE67">IF(AD36="","",RANK(AD36,INDIRECT("AD"&amp;VLOOKUP($A36,$BA$1:$BC$3,2,FALSE)&amp;":AD"&amp;VLOOKUP($A36,$BA$1:$BC$3,3,FALSE)),1))</f>
        <v>25</v>
      </c>
      <c r="AF36" s="6">
        <f aca="true" t="shared" si="75" ref="AF36:AF64">IF(AC36="","",RANK(AD36,AD$4:AD$102,1))</f>
        <v>34</v>
      </c>
      <c r="AG36" s="4">
        <f aca="true" ca="1" t="shared" si="76" ref="AG36:AG64">IF(ISNA(VLOOKUP($B36,INDIRECT("'"&amp;AG$2&amp;"'!$B$3:$E$72"),4,FALSE)),"",VLOOKUP($B36,INDIRECT("'"&amp;AG$2&amp;"'!$B$3:$E$72"),4,FALSE))</f>
        <v>45</v>
      </c>
      <c r="AH36" s="5">
        <f aca="true" t="shared" si="77" ref="AH36:AH67">IF(AG36="","",AG36+AD36)</f>
        <v>291</v>
      </c>
      <c r="AI36" s="5">
        <f aca="true" ca="1" t="shared" si="78" ref="AI36:AI67">IF(AH36="","",RANK(AH36,INDIRECT("AH"&amp;VLOOKUP($A36,$BA$1:$BC$3,2,FALSE)&amp;":AH"&amp;VLOOKUP($A36,$BA$1:$BC$3,3,FALSE)),1))</f>
        <v>28</v>
      </c>
      <c r="AJ36" s="6">
        <f aca="true" t="shared" si="79" ref="AJ36:AJ64">IF(AG36="","",RANK(AH36,AH$4:AH$102,1))</f>
        <v>37</v>
      </c>
      <c r="AK36" s="4">
        <f aca="true" ca="1" t="shared" si="80" ref="AK36:AK64">IF(ISNA(VLOOKUP($B36,INDIRECT("'"&amp;AK$2&amp;"'!$B$3:$E$72"),4,FALSE)),"",VLOOKUP($B36,INDIRECT("'"&amp;AK$2&amp;"'!$B$3:$E$72"),4,FALSE))</f>
        <v>58</v>
      </c>
      <c r="AL36" s="5">
        <f aca="true" t="shared" si="81" ref="AL36:AL67">IF(AK36="","",AK36+AH36)</f>
        <v>349</v>
      </c>
      <c r="AM36" s="5">
        <f aca="true" ca="1" t="shared" si="82" ref="AM36:AM67">IF(AL36="","",RANK(AL36,INDIRECT("AL"&amp;VLOOKUP($A36,$BA$1:$BC$3,2,FALSE)&amp;":AL"&amp;VLOOKUP($A36,$BA$1:$BC$3,3,FALSE)),1))</f>
        <v>30</v>
      </c>
      <c r="AN36" s="6">
        <f aca="true" t="shared" si="83" ref="AN36:AN64">IF(AK36="","",RANK(AL36,AL$4:AL$102,1))</f>
        <v>41</v>
      </c>
      <c r="AO36" s="4">
        <f aca="true" ca="1" t="shared" si="84" ref="AO36:AO64">IF(ISNA(VLOOKUP($B36,INDIRECT("'"&amp;AO$2&amp;"'!$B$3:$E$72"),4,FALSE)),"",VLOOKUP($B36,INDIRECT("'"&amp;AO$2&amp;"'!$B$3:$E$72"),4,FALSE))</f>
        <v>58</v>
      </c>
      <c r="AP36" s="5">
        <f aca="true" t="shared" si="85" ref="AP36:AP67">IF(AO36="","",AO36+AL36)</f>
        <v>407</v>
      </c>
      <c r="AQ36" s="5">
        <f aca="true" ca="1" t="shared" si="86" ref="AQ36:AQ67">IF(AP36="","",RANK(AP36,INDIRECT("AP"&amp;VLOOKUP($A36,$BA$1:$BC$3,2,FALSE)&amp;":AP"&amp;VLOOKUP($A36,$BA$1:$BC$3,3,FALSE)),1))</f>
        <v>33</v>
      </c>
      <c r="AR36" s="6">
        <f aca="true" t="shared" si="87" ref="AR36:AR64">IF(AO36="","",RANK(AP36,AP$4:AP$102,1))</f>
        <v>45</v>
      </c>
      <c r="AT36" s="4">
        <f aca="true" t="shared" si="88" ref="AT36:AT64">SUM(G36,I36,M36,Q36,U36,Y36,AC36,AG36,AK36,AO36)</f>
        <v>407</v>
      </c>
      <c r="AU36" s="5">
        <f aca="true" ca="1" t="shared" si="89" ref="AU36:AU67">RANK(AT36,INDIRECT("AT"&amp;VLOOKUP($A36,$BA$1:$BC$3,2,FALSE)&amp;":AT"&amp;VLOOKUP($A36,$BA$1:$BC$3,3,FALSE)),1)</f>
        <v>33</v>
      </c>
      <c r="AV36" s="5">
        <f aca="true" t="shared" si="90" ref="AV36:AV64">RANK(AT36,$AT$4:$AT$102,1)</f>
        <v>45</v>
      </c>
      <c r="AW36" s="4">
        <f aca="true" t="shared" si="91" ref="AW36:AW64">MIN(G36,I36,M36,Q36,U36,Y36,AC36,AG36,AK36,AO36)</f>
        <v>19</v>
      </c>
      <c r="AX36" s="5">
        <f aca="true" t="shared" si="92" ref="AX36:AX64">MAX(G36,I36,M36,Q36,U36,Y36,AC36,AG36,AK36,AO36)</f>
        <v>58</v>
      </c>
      <c r="AY36" s="6">
        <f aca="true" t="shared" si="93" ref="AY36:AY64">MEDIAN(G36,I36,M36,Q36,U36,Y36,AC36,AG36,AK36,AO36)</f>
        <v>46.5</v>
      </c>
    </row>
    <row r="37" spans="1:51" ht="15.75">
      <c r="A37" s="14" t="s">
        <v>3</v>
      </c>
      <c r="B37" s="14">
        <v>23</v>
      </c>
      <c r="C37" s="38" t="str">
        <f>IF(ISBLANK(B37),"",VLOOKUP(B37,Entries!$A$4:$C$70,3,FALSE))</f>
        <v>Springfield Striders Mixed 4</v>
      </c>
      <c r="D37" s="4">
        <f t="shared" si="47"/>
        <v>428</v>
      </c>
      <c r="E37" s="5">
        <f ca="1" t="shared" si="48"/>
        <v>34</v>
      </c>
      <c r="F37" s="5">
        <f t="shared" si="49"/>
        <v>47</v>
      </c>
      <c r="G37" s="4">
        <f ca="1" t="shared" si="50"/>
        <v>34</v>
      </c>
      <c r="H37" s="5">
        <f ca="1" t="shared" si="51"/>
        <v>23</v>
      </c>
      <c r="I37" s="4">
        <f ca="1" t="shared" si="52"/>
        <v>47</v>
      </c>
      <c r="J37" s="5">
        <f t="shared" si="53"/>
        <v>81</v>
      </c>
      <c r="K37" s="5">
        <f ca="1" t="shared" si="54"/>
        <v>31</v>
      </c>
      <c r="L37" s="6">
        <f t="shared" si="55"/>
        <v>42</v>
      </c>
      <c r="M37" s="4">
        <f ca="1" t="shared" si="56"/>
        <v>32</v>
      </c>
      <c r="N37" s="5">
        <f t="shared" si="57"/>
        <v>113</v>
      </c>
      <c r="O37" s="5">
        <f ca="1" t="shared" si="58"/>
        <v>28</v>
      </c>
      <c r="P37" s="6">
        <f t="shared" si="59"/>
        <v>38</v>
      </c>
      <c r="Q37" s="4">
        <f ca="1" t="shared" si="60"/>
        <v>51</v>
      </c>
      <c r="R37" s="5">
        <f t="shared" si="61"/>
        <v>164</v>
      </c>
      <c r="S37" s="5">
        <f ca="1" t="shared" si="62"/>
        <v>35</v>
      </c>
      <c r="T37" s="6">
        <f t="shared" si="63"/>
        <v>46</v>
      </c>
      <c r="U37" s="4">
        <f ca="1" t="shared" si="64"/>
        <v>35</v>
      </c>
      <c r="V37" s="5">
        <f t="shared" si="65"/>
        <v>199</v>
      </c>
      <c r="W37" s="5">
        <f ca="1" t="shared" si="66"/>
        <v>33</v>
      </c>
      <c r="X37" s="6">
        <f t="shared" si="67"/>
        <v>44</v>
      </c>
      <c r="Y37" s="4">
        <f ca="1" t="shared" si="68"/>
        <v>56</v>
      </c>
      <c r="Z37" s="5">
        <f t="shared" si="69"/>
        <v>255</v>
      </c>
      <c r="AA37" s="5">
        <f ca="1" t="shared" si="70"/>
        <v>34</v>
      </c>
      <c r="AB37" s="6">
        <f t="shared" si="71"/>
        <v>46</v>
      </c>
      <c r="AC37" s="4">
        <f ca="1" t="shared" si="72"/>
        <v>40</v>
      </c>
      <c r="AD37" s="5">
        <f t="shared" si="73"/>
        <v>295</v>
      </c>
      <c r="AE37" s="5">
        <f ca="1" t="shared" si="74"/>
        <v>34</v>
      </c>
      <c r="AF37" s="6">
        <f t="shared" si="75"/>
        <v>45</v>
      </c>
      <c r="AG37" s="4">
        <f ca="1" t="shared" si="76"/>
        <v>48</v>
      </c>
      <c r="AH37" s="5">
        <f t="shared" si="77"/>
        <v>343</v>
      </c>
      <c r="AI37" s="5">
        <f ca="1" t="shared" si="78"/>
        <v>35</v>
      </c>
      <c r="AJ37" s="6">
        <f t="shared" si="79"/>
        <v>46</v>
      </c>
      <c r="AK37" s="4">
        <f ca="1" t="shared" si="80"/>
        <v>40</v>
      </c>
      <c r="AL37" s="5">
        <f t="shared" si="81"/>
        <v>383</v>
      </c>
      <c r="AM37" s="5">
        <f ca="1" t="shared" si="82"/>
        <v>34</v>
      </c>
      <c r="AN37" s="6">
        <f t="shared" si="83"/>
        <v>46</v>
      </c>
      <c r="AO37" s="4">
        <f ca="1" t="shared" si="84"/>
        <v>45</v>
      </c>
      <c r="AP37" s="5">
        <f t="shared" si="85"/>
        <v>428</v>
      </c>
      <c r="AQ37" s="5">
        <f ca="1" t="shared" si="86"/>
        <v>34</v>
      </c>
      <c r="AR37" s="6">
        <f t="shared" si="87"/>
        <v>47</v>
      </c>
      <c r="AT37" s="4">
        <f t="shared" si="88"/>
        <v>428</v>
      </c>
      <c r="AU37" s="5">
        <f ca="1" t="shared" si="89"/>
        <v>34</v>
      </c>
      <c r="AV37" s="5">
        <f t="shared" si="90"/>
        <v>47</v>
      </c>
      <c r="AW37" s="4">
        <f t="shared" si="91"/>
        <v>32</v>
      </c>
      <c r="AX37" s="5">
        <f t="shared" si="92"/>
        <v>56</v>
      </c>
      <c r="AY37" s="6">
        <f t="shared" si="93"/>
        <v>42.5</v>
      </c>
    </row>
    <row r="38" spans="1:51" ht="15.75">
      <c r="A38" s="14" t="s">
        <v>3</v>
      </c>
      <c r="B38" s="39">
        <v>4</v>
      </c>
      <c r="C38" s="38" t="str">
        <f>IF(ISBLANK(B38),"",VLOOKUP(B38,Entries!$A$4:$C$70,3,FALSE))</f>
        <v>Pitsea RC mixed</v>
      </c>
      <c r="D38" s="4">
        <f t="shared" si="47"/>
        <v>450</v>
      </c>
      <c r="E38" s="5">
        <f ca="1" t="shared" si="48"/>
        <v>35</v>
      </c>
      <c r="F38" s="5">
        <f t="shared" si="49"/>
        <v>48</v>
      </c>
      <c r="G38" s="4">
        <f ca="1" t="shared" si="50"/>
        <v>55</v>
      </c>
      <c r="H38" s="5">
        <f ca="1" t="shared" si="51"/>
        <v>39</v>
      </c>
      <c r="I38" s="4">
        <f ca="1" t="shared" si="52"/>
        <v>30</v>
      </c>
      <c r="J38" s="5">
        <f t="shared" si="53"/>
        <v>85</v>
      </c>
      <c r="K38" s="5">
        <f ca="1" t="shared" si="54"/>
        <v>33</v>
      </c>
      <c r="L38" s="6">
        <f t="shared" si="55"/>
        <v>45</v>
      </c>
      <c r="M38" s="4">
        <f ca="1" t="shared" si="56"/>
        <v>36</v>
      </c>
      <c r="N38" s="5">
        <f t="shared" si="57"/>
        <v>121</v>
      </c>
      <c r="O38" s="5">
        <f ca="1" t="shared" si="58"/>
        <v>32</v>
      </c>
      <c r="P38" s="6">
        <f t="shared" si="59"/>
        <v>42</v>
      </c>
      <c r="Q38" s="4">
        <f ca="1" t="shared" si="60"/>
        <v>44</v>
      </c>
      <c r="R38" s="5">
        <f t="shared" si="61"/>
        <v>165</v>
      </c>
      <c r="S38" s="5">
        <f ca="1" t="shared" si="62"/>
        <v>36</v>
      </c>
      <c r="T38" s="6">
        <f t="shared" si="63"/>
        <v>47</v>
      </c>
      <c r="U38" s="4">
        <f ca="1" t="shared" si="64"/>
        <v>55</v>
      </c>
      <c r="V38" s="5">
        <f t="shared" si="65"/>
        <v>220</v>
      </c>
      <c r="W38" s="5">
        <f ca="1" t="shared" si="66"/>
        <v>37</v>
      </c>
      <c r="X38" s="6">
        <f t="shared" si="67"/>
        <v>49</v>
      </c>
      <c r="Y38" s="4">
        <f ca="1" t="shared" si="68"/>
        <v>45</v>
      </c>
      <c r="Z38" s="5">
        <f t="shared" si="69"/>
        <v>265</v>
      </c>
      <c r="AA38" s="5">
        <f ca="1" t="shared" si="70"/>
        <v>36</v>
      </c>
      <c r="AB38" s="6">
        <f t="shared" si="71"/>
        <v>49</v>
      </c>
      <c r="AC38" s="4">
        <f ca="1" t="shared" si="72"/>
        <v>49</v>
      </c>
      <c r="AD38" s="5">
        <f t="shared" si="73"/>
        <v>314</v>
      </c>
      <c r="AE38" s="5">
        <f ca="1" t="shared" si="74"/>
        <v>35</v>
      </c>
      <c r="AF38" s="6">
        <f t="shared" si="75"/>
        <v>48</v>
      </c>
      <c r="AG38" s="4">
        <f ca="1" t="shared" si="76"/>
        <v>50</v>
      </c>
      <c r="AH38" s="5">
        <f t="shared" si="77"/>
        <v>364</v>
      </c>
      <c r="AI38" s="5">
        <f ca="1" t="shared" si="78"/>
        <v>37</v>
      </c>
      <c r="AJ38" s="6">
        <f t="shared" si="79"/>
        <v>50</v>
      </c>
      <c r="AK38" s="4">
        <f ca="1" t="shared" si="80"/>
        <v>51</v>
      </c>
      <c r="AL38" s="5">
        <f t="shared" si="81"/>
        <v>415</v>
      </c>
      <c r="AM38" s="5">
        <f ca="1" t="shared" si="82"/>
        <v>37</v>
      </c>
      <c r="AN38" s="6">
        <f t="shared" si="83"/>
        <v>50</v>
      </c>
      <c r="AO38" s="4">
        <f ca="1" t="shared" si="84"/>
        <v>35</v>
      </c>
      <c r="AP38" s="5">
        <f t="shared" si="85"/>
        <v>450</v>
      </c>
      <c r="AQ38" s="5">
        <f ca="1" t="shared" si="86"/>
        <v>35</v>
      </c>
      <c r="AR38" s="6">
        <f t="shared" si="87"/>
        <v>48</v>
      </c>
      <c r="AT38" s="4">
        <f t="shared" si="88"/>
        <v>450</v>
      </c>
      <c r="AU38" s="5">
        <f ca="1" t="shared" si="89"/>
        <v>35</v>
      </c>
      <c r="AV38" s="5">
        <f t="shared" si="90"/>
        <v>48</v>
      </c>
      <c r="AW38" s="4">
        <f t="shared" si="91"/>
        <v>30</v>
      </c>
      <c r="AX38" s="5">
        <f t="shared" si="92"/>
        <v>55</v>
      </c>
      <c r="AY38" s="6">
        <f t="shared" si="93"/>
        <v>47</v>
      </c>
    </row>
    <row r="39" spans="1:51" ht="15.75">
      <c r="A39" s="14" t="s">
        <v>3</v>
      </c>
      <c r="B39" s="14">
        <v>35</v>
      </c>
      <c r="C39" s="38" t="str">
        <f>IF(ISBLANK(B39),"",VLOOKUP(B39,Entries!$A$4:$C$70,3,FALSE))</f>
        <v>GFDR Mixed</v>
      </c>
      <c r="D39" s="4">
        <f t="shared" si="47"/>
        <v>461</v>
      </c>
      <c r="E39" s="5">
        <f ca="1" t="shared" si="48"/>
        <v>36</v>
      </c>
      <c r="F39" s="5">
        <f t="shared" si="49"/>
        <v>49</v>
      </c>
      <c r="G39" s="4">
        <f ca="1" t="shared" si="50"/>
        <v>47</v>
      </c>
      <c r="H39" s="5">
        <f ca="1" t="shared" si="51"/>
        <v>33</v>
      </c>
      <c r="I39" s="4">
        <f ca="1" t="shared" si="52"/>
        <v>43</v>
      </c>
      <c r="J39" s="5">
        <f t="shared" si="53"/>
        <v>90</v>
      </c>
      <c r="K39" s="5">
        <f ca="1" t="shared" si="54"/>
        <v>35</v>
      </c>
      <c r="L39" s="6">
        <f t="shared" si="55"/>
        <v>48</v>
      </c>
      <c r="M39" s="4">
        <f ca="1" t="shared" si="56"/>
        <v>24</v>
      </c>
      <c r="N39" s="5">
        <f t="shared" si="57"/>
        <v>114</v>
      </c>
      <c r="O39" s="5">
        <f ca="1" t="shared" si="58"/>
        <v>29</v>
      </c>
      <c r="P39" s="6">
        <f t="shared" si="59"/>
        <v>39</v>
      </c>
      <c r="Q39" s="4">
        <f ca="1" t="shared" si="60"/>
        <v>46</v>
      </c>
      <c r="R39" s="5">
        <f t="shared" si="61"/>
        <v>160</v>
      </c>
      <c r="S39" s="5">
        <f ca="1" t="shared" si="62"/>
        <v>33</v>
      </c>
      <c r="T39" s="6">
        <f t="shared" si="63"/>
        <v>44</v>
      </c>
      <c r="U39" s="4">
        <f ca="1" t="shared" si="64"/>
        <v>56</v>
      </c>
      <c r="V39" s="5">
        <f t="shared" si="65"/>
        <v>216</v>
      </c>
      <c r="W39" s="5">
        <f ca="1" t="shared" si="66"/>
        <v>35</v>
      </c>
      <c r="X39" s="6">
        <f t="shared" si="67"/>
        <v>47</v>
      </c>
      <c r="Y39" s="4">
        <f ca="1" t="shared" si="68"/>
        <v>50</v>
      </c>
      <c r="Z39" s="5">
        <f t="shared" si="69"/>
        <v>266</v>
      </c>
      <c r="AA39" s="5">
        <f ca="1" t="shared" si="70"/>
        <v>37</v>
      </c>
      <c r="AB39" s="6">
        <f t="shared" si="71"/>
        <v>50</v>
      </c>
      <c r="AC39" s="4">
        <f ca="1" t="shared" si="72"/>
        <v>51</v>
      </c>
      <c r="AD39" s="5">
        <f t="shared" si="73"/>
        <v>317</v>
      </c>
      <c r="AE39" s="5">
        <f ca="1" t="shared" si="74"/>
        <v>37</v>
      </c>
      <c r="AF39" s="6">
        <f t="shared" si="75"/>
        <v>50</v>
      </c>
      <c r="AG39" s="4">
        <f ca="1" t="shared" si="76"/>
        <v>39</v>
      </c>
      <c r="AH39" s="5">
        <f t="shared" si="77"/>
        <v>356</v>
      </c>
      <c r="AI39" s="5">
        <f ca="1" t="shared" si="78"/>
        <v>36</v>
      </c>
      <c r="AJ39" s="6">
        <f t="shared" si="79"/>
        <v>49</v>
      </c>
      <c r="AK39" s="4">
        <f ca="1" t="shared" si="80"/>
        <v>55</v>
      </c>
      <c r="AL39" s="5">
        <f t="shared" si="81"/>
        <v>411</v>
      </c>
      <c r="AM39" s="5">
        <f ca="1" t="shared" si="82"/>
        <v>36</v>
      </c>
      <c r="AN39" s="6">
        <f t="shared" si="83"/>
        <v>49</v>
      </c>
      <c r="AO39" s="4">
        <f ca="1" t="shared" si="84"/>
        <v>50</v>
      </c>
      <c r="AP39" s="5">
        <f t="shared" si="85"/>
        <v>461</v>
      </c>
      <c r="AQ39" s="5">
        <f ca="1" t="shared" si="86"/>
        <v>36</v>
      </c>
      <c r="AR39" s="6">
        <f t="shared" si="87"/>
        <v>49</v>
      </c>
      <c r="AT39" s="4">
        <f t="shared" si="88"/>
        <v>461</v>
      </c>
      <c r="AU39" s="5">
        <f ca="1" t="shared" si="89"/>
        <v>36</v>
      </c>
      <c r="AV39" s="5">
        <f t="shared" si="90"/>
        <v>49</v>
      </c>
      <c r="AW39" s="4">
        <f t="shared" si="91"/>
        <v>24</v>
      </c>
      <c r="AX39" s="5">
        <f t="shared" si="92"/>
        <v>56</v>
      </c>
      <c r="AY39" s="6">
        <f t="shared" si="93"/>
        <v>48.5</v>
      </c>
    </row>
    <row r="40" spans="1:51" s="48" customFormat="1" ht="15.75">
      <c r="A40" s="14" t="s">
        <v>3</v>
      </c>
      <c r="B40" s="14">
        <v>27</v>
      </c>
      <c r="C40" s="38" t="str">
        <f>IF(ISBLANK(B40),"",VLOOKUP(B40,Entries!$A$4:$C$70,3,FALSE))</f>
        <v>Harwich Runners</v>
      </c>
      <c r="D40" s="4">
        <f t="shared" si="47"/>
        <v>475</v>
      </c>
      <c r="E40" s="5">
        <f ca="1" t="shared" si="48"/>
        <v>37</v>
      </c>
      <c r="F40" s="5">
        <f t="shared" si="49"/>
        <v>51</v>
      </c>
      <c r="G40" s="4">
        <f ca="1" t="shared" si="50"/>
        <v>57</v>
      </c>
      <c r="H40" s="5">
        <f ca="1" t="shared" si="51"/>
        <v>41</v>
      </c>
      <c r="I40" s="4">
        <f ca="1" t="shared" si="52"/>
        <v>51</v>
      </c>
      <c r="J40" s="5">
        <f t="shared" si="53"/>
        <v>108</v>
      </c>
      <c r="K40" s="5">
        <f ca="1" t="shared" si="54"/>
        <v>40</v>
      </c>
      <c r="L40" s="6">
        <f t="shared" si="55"/>
        <v>55</v>
      </c>
      <c r="M40" s="4">
        <f ca="1" t="shared" si="56"/>
        <v>56</v>
      </c>
      <c r="N40" s="5">
        <f t="shared" si="57"/>
        <v>164</v>
      </c>
      <c r="O40" s="5">
        <f ca="1" t="shared" si="58"/>
        <v>41</v>
      </c>
      <c r="P40" s="6">
        <f t="shared" si="59"/>
        <v>56</v>
      </c>
      <c r="Q40" s="4">
        <f ca="1" t="shared" si="60"/>
        <v>45</v>
      </c>
      <c r="R40" s="5">
        <f t="shared" si="61"/>
        <v>209</v>
      </c>
      <c r="S40" s="5">
        <f ca="1" t="shared" si="62"/>
        <v>39</v>
      </c>
      <c r="T40" s="6">
        <f t="shared" si="63"/>
        <v>54</v>
      </c>
      <c r="U40" s="4">
        <f ca="1" t="shared" si="64"/>
        <v>50</v>
      </c>
      <c r="V40" s="5">
        <f t="shared" si="65"/>
        <v>259</v>
      </c>
      <c r="W40" s="5">
        <f ca="1" t="shared" si="66"/>
        <v>40</v>
      </c>
      <c r="X40" s="6">
        <f t="shared" si="67"/>
        <v>55</v>
      </c>
      <c r="Y40" s="4">
        <f ca="1" t="shared" si="68"/>
        <v>53</v>
      </c>
      <c r="Z40" s="5">
        <f t="shared" si="69"/>
        <v>312</v>
      </c>
      <c r="AA40" s="5">
        <f ca="1" t="shared" si="70"/>
        <v>40</v>
      </c>
      <c r="AB40" s="6">
        <f t="shared" si="71"/>
        <v>55</v>
      </c>
      <c r="AC40" s="4">
        <f ca="1" t="shared" si="72"/>
        <v>44</v>
      </c>
      <c r="AD40" s="5">
        <f t="shared" si="73"/>
        <v>356</v>
      </c>
      <c r="AE40" s="5">
        <f ca="1" t="shared" si="74"/>
        <v>39</v>
      </c>
      <c r="AF40" s="6">
        <f t="shared" si="75"/>
        <v>54</v>
      </c>
      <c r="AG40" s="4">
        <f ca="1" t="shared" si="76"/>
        <v>43</v>
      </c>
      <c r="AH40" s="5">
        <f t="shared" si="77"/>
        <v>399</v>
      </c>
      <c r="AI40" s="5">
        <f ca="1" t="shared" si="78"/>
        <v>38</v>
      </c>
      <c r="AJ40" s="6">
        <f t="shared" si="79"/>
        <v>53</v>
      </c>
      <c r="AK40" s="4">
        <f ca="1" t="shared" si="80"/>
        <v>24</v>
      </c>
      <c r="AL40" s="5">
        <f t="shared" si="81"/>
        <v>423</v>
      </c>
      <c r="AM40" s="5">
        <f ca="1" t="shared" si="82"/>
        <v>38</v>
      </c>
      <c r="AN40" s="6">
        <f t="shared" si="83"/>
        <v>51</v>
      </c>
      <c r="AO40" s="4">
        <f ca="1" t="shared" si="84"/>
        <v>52</v>
      </c>
      <c r="AP40" s="5">
        <f t="shared" si="85"/>
        <v>475</v>
      </c>
      <c r="AQ40" s="5">
        <f ca="1" t="shared" si="86"/>
        <v>37</v>
      </c>
      <c r="AR40" s="6">
        <f t="shared" si="87"/>
        <v>51</v>
      </c>
      <c r="AS40" s="1"/>
      <c r="AT40" s="4">
        <f t="shared" si="88"/>
        <v>475</v>
      </c>
      <c r="AU40" s="5">
        <f ca="1" t="shared" si="89"/>
        <v>37</v>
      </c>
      <c r="AV40" s="5">
        <f t="shared" si="90"/>
        <v>51</v>
      </c>
      <c r="AW40" s="4">
        <f t="shared" si="91"/>
        <v>24</v>
      </c>
      <c r="AX40" s="5">
        <f t="shared" si="92"/>
        <v>57</v>
      </c>
      <c r="AY40" s="6">
        <f t="shared" si="93"/>
        <v>50.5</v>
      </c>
    </row>
    <row r="41" spans="1:51" ht="15.75">
      <c r="A41" s="14" t="s">
        <v>3</v>
      </c>
      <c r="B41" s="14">
        <v>32</v>
      </c>
      <c r="C41" s="38" t="str">
        <f>IF(ISBLANK(B41),"",VLOOKUP(B41,Entries!$A$4:$C$70,3,FALSE))</f>
        <v>Southend AC Mixed</v>
      </c>
      <c r="D41" s="4">
        <f t="shared" si="47"/>
        <v>475</v>
      </c>
      <c r="E41" s="5">
        <f ca="1" t="shared" si="48"/>
        <v>37</v>
      </c>
      <c r="F41" s="5">
        <f t="shared" si="49"/>
        <v>51</v>
      </c>
      <c r="G41" s="4">
        <f ca="1" t="shared" si="50"/>
        <v>58</v>
      </c>
      <c r="H41" s="5">
        <f ca="1" t="shared" si="51"/>
        <v>42</v>
      </c>
      <c r="I41" s="4">
        <f ca="1" t="shared" si="52"/>
        <v>57</v>
      </c>
      <c r="J41" s="5">
        <f t="shared" si="53"/>
        <v>115</v>
      </c>
      <c r="K41" s="5">
        <f ca="1" t="shared" si="54"/>
        <v>41</v>
      </c>
      <c r="L41" s="6">
        <f t="shared" si="55"/>
        <v>56</v>
      </c>
      <c r="M41" s="4">
        <f ca="1" t="shared" si="56"/>
        <v>38</v>
      </c>
      <c r="N41" s="5">
        <f t="shared" si="57"/>
        <v>153</v>
      </c>
      <c r="O41" s="5">
        <f ca="1" t="shared" si="58"/>
        <v>39</v>
      </c>
      <c r="P41" s="6">
        <f t="shared" si="59"/>
        <v>53</v>
      </c>
      <c r="Q41" s="4">
        <f ca="1" t="shared" si="60"/>
        <v>52</v>
      </c>
      <c r="R41" s="5">
        <f t="shared" si="61"/>
        <v>205</v>
      </c>
      <c r="S41" s="5">
        <f ca="1" t="shared" si="62"/>
        <v>38</v>
      </c>
      <c r="T41" s="6">
        <f t="shared" si="63"/>
        <v>53</v>
      </c>
      <c r="U41" s="4">
        <f ca="1" t="shared" si="64"/>
        <v>49</v>
      </c>
      <c r="V41" s="5">
        <f t="shared" si="65"/>
        <v>254</v>
      </c>
      <c r="W41" s="5">
        <f ca="1" t="shared" si="66"/>
        <v>39</v>
      </c>
      <c r="X41" s="6">
        <f t="shared" si="67"/>
        <v>54</v>
      </c>
      <c r="Y41" s="4">
        <f ca="1" t="shared" si="68"/>
        <v>55</v>
      </c>
      <c r="Z41" s="5">
        <f t="shared" si="69"/>
        <v>309</v>
      </c>
      <c r="AA41" s="5">
        <f ca="1" t="shared" si="70"/>
        <v>39</v>
      </c>
      <c r="AB41" s="6">
        <f t="shared" si="71"/>
        <v>54</v>
      </c>
      <c r="AC41" s="4">
        <f ca="1" t="shared" si="72"/>
        <v>33</v>
      </c>
      <c r="AD41" s="5">
        <f t="shared" si="73"/>
        <v>342</v>
      </c>
      <c r="AE41" s="5">
        <f ca="1" t="shared" si="74"/>
        <v>38</v>
      </c>
      <c r="AF41" s="6">
        <f t="shared" si="75"/>
        <v>53</v>
      </c>
      <c r="AG41" s="4">
        <f ca="1" t="shared" si="76"/>
        <v>59</v>
      </c>
      <c r="AH41" s="5">
        <f t="shared" si="77"/>
        <v>401</v>
      </c>
      <c r="AI41" s="5">
        <f ca="1" t="shared" si="78"/>
        <v>39</v>
      </c>
      <c r="AJ41" s="6">
        <f t="shared" si="79"/>
        <v>54</v>
      </c>
      <c r="AK41" s="4">
        <f ca="1" t="shared" si="80"/>
        <v>48</v>
      </c>
      <c r="AL41" s="5">
        <f t="shared" si="81"/>
        <v>449</v>
      </c>
      <c r="AM41" s="5">
        <f ca="1" t="shared" si="82"/>
        <v>39</v>
      </c>
      <c r="AN41" s="6">
        <f t="shared" si="83"/>
        <v>54</v>
      </c>
      <c r="AO41" s="4">
        <f ca="1" t="shared" si="84"/>
        <v>26</v>
      </c>
      <c r="AP41" s="5">
        <f t="shared" si="85"/>
        <v>475</v>
      </c>
      <c r="AQ41" s="5">
        <f ca="1" t="shared" si="86"/>
        <v>37</v>
      </c>
      <c r="AR41" s="6">
        <f t="shared" si="87"/>
        <v>51</v>
      </c>
      <c r="AT41" s="4">
        <f t="shared" si="88"/>
        <v>475</v>
      </c>
      <c r="AU41" s="5">
        <f ca="1" t="shared" si="89"/>
        <v>37</v>
      </c>
      <c r="AV41" s="5">
        <f t="shared" si="90"/>
        <v>51</v>
      </c>
      <c r="AW41" s="4">
        <f t="shared" si="91"/>
        <v>26</v>
      </c>
      <c r="AX41" s="5">
        <f t="shared" si="92"/>
        <v>59</v>
      </c>
      <c r="AY41" s="6">
        <f t="shared" si="93"/>
        <v>50.5</v>
      </c>
    </row>
    <row r="42" spans="1:51" ht="15.75">
      <c r="A42" s="14" t="s">
        <v>3</v>
      </c>
      <c r="B42" s="14">
        <v>24</v>
      </c>
      <c r="C42" s="38" t="str">
        <f>IF(ISBLANK(B42),"",VLOOKUP(B42,Entries!$A$4:$C$70,3,FALSE))</f>
        <v>Springfield Striders Mixed 5</v>
      </c>
      <c r="D42" s="4">
        <f t="shared" si="47"/>
        <v>494</v>
      </c>
      <c r="E42" s="5">
        <f ca="1" t="shared" si="48"/>
        <v>39</v>
      </c>
      <c r="F42" s="5">
        <f t="shared" si="49"/>
        <v>53</v>
      </c>
      <c r="G42" s="4">
        <f ca="1" t="shared" si="50"/>
        <v>38</v>
      </c>
      <c r="H42" s="5">
        <f ca="1" t="shared" si="51"/>
        <v>27</v>
      </c>
      <c r="I42" s="4">
        <f ca="1" t="shared" si="52"/>
        <v>56</v>
      </c>
      <c r="J42" s="5">
        <f t="shared" si="53"/>
        <v>94</v>
      </c>
      <c r="K42" s="5">
        <f ca="1" t="shared" si="54"/>
        <v>37</v>
      </c>
      <c r="L42" s="6">
        <f t="shared" si="55"/>
        <v>51</v>
      </c>
      <c r="M42" s="4">
        <f ca="1" t="shared" si="56"/>
        <v>33</v>
      </c>
      <c r="N42" s="5">
        <f t="shared" si="57"/>
        <v>127</v>
      </c>
      <c r="O42" s="5">
        <f ca="1" t="shared" si="58"/>
        <v>36</v>
      </c>
      <c r="P42" s="6">
        <f t="shared" si="59"/>
        <v>47</v>
      </c>
      <c r="Q42" s="4">
        <f ca="1" t="shared" si="60"/>
        <v>42</v>
      </c>
      <c r="R42" s="5">
        <f t="shared" si="61"/>
        <v>169</v>
      </c>
      <c r="S42" s="5">
        <f ca="1" t="shared" si="62"/>
        <v>37</v>
      </c>
      <c r="T42" s="6">
        <f t="shared" si="63"/>
        <v>49</v>
      </c>
      <c r="U42" s="4">
        <f ca="1" t="shared" si="64"/>
        <v>48</v>
      </c>
      <c r="V42" s="5">
        <f t="shared" si="65"/>
        <v>217</v>
      </c>
      <c r="W42" s="5">
        <f ca="1" t="shared" si="66"/>
        <v>36</v>
      </c>
      <c r="X42" s="6">
        <f t="shared" si="67"/>
        <v>48</v>
      </c>
      <c r="Y42" s="4">
        <f ca="1" t="shared" si="68"/>
        <v>44</v>
      </c>
      <c r="Z42" s="5">
        <f t="shared" si="69"/>
        <v>261</v>
      </c>
      <c r="AA42" s="5">
        <f ca="1" t="shared" si="70"/>
        <v>35</v>
      </c>
      <c r="AB42" s="6">
        <f t="shared" si="71"/>
        <v>47</v>
      </c>
      <c r="AC42" s="4">
        <f ca="1" t="shared" si="72"/>
        <v>54</v>
      </c>
      <c r="AD42" s="5">
        <f t="shared" si="73"/>
        <v>315</v>
      </c>
      <c r="AE42" s="5">
        <f ca="1" t="shared" si="74"/>
        <v>36</v>
      </c>
      <c r="AF42" s="6">
        <f t="shared" si="75"/>
        <v>49</v>
      </c>
      <c r="AG42" s="4">
        <f ca="1" t="shared" si="76"/>
        <v>25</v>
      </c>
      <c r="AH42" s="5">
        <f t="shared" si="77"/>
        <v>340</v>
      </c>
      <c r="AI42" s="5">
        <f ca="1" t="shared" si="78"/>
        <v>34</v>
      </c>
      <c r="AJ42" s="6">
        <f t="shared" si="79"/>
        <v>45</v>
      </c>
      <c r="AK42" s="4">
        <f ca="1" t="shared" si="80"/>
        <v>54</v>
      </c>
      <c r="AL42" s="5">
        <f t="shared" si="81"/>
        <v>394</v>
      </c>
      <c r="AM42" s="5">
        <f ca="1" t="shared" si="82"/>
        <v>35</v>
      </c>
      <c r="AN42" s="6">
        <f t="shared" si="83"/>
        <v>48</v>
      </c>
      <c r="AO42" s="4">
        <f ca="1" t="shared" si="84"/>
        <v>100</v>
      </c>
      <c r="AP42" s="5">
        <f t="shared" si="85"/>
        <v>494</v>
      </c>
      <c r="AQ42" s="5">
        <f ca="1" t="shared" si="86"/>
        <v>39</v>
      </c>
      <c r="AR42" s="6">
        <f t="shared" si="87"/>
        <v>53</v>
      </c>
      <c r="AT42" s="4">
        <f t="shared" si="88"/>
        <v>494</v>
      </c>
      <c r="AU42" s="5">
        <f ca="1" t="shared" si="89"/>
        <v>39</v>
      </c>
      <c r="AV42" s="5">
        <f t="shared" si="90"/>
        <v>53</v>
      </c>
      <c r="AW42" s="4">
        <f t="shared" si="91"/>
        <v>25</v>
      </c>
      <c r="AX42" s="5">
        <f t="shared" si="92"/>
        <v>100</v>
      </c>
      <c r="AY42" s="6">
        <f t="shared" si="93"/>
        <v>46</v>
      </c>
    </row>
    <row r="43" spans="1:51" ht="15.75">
      <c r="A43" s="14" t="s">
        <v>3</v>
      </c>
      <c r="B43" s="39">
        <v>2</v>
      </c>
      <c r="C43" s="38" t="str">
        <f>IF(ISBLANK(B43),"",VLOOKUP(B43,Entries!$A$4:$C$70,3,FALSE))</f>
        <v>IAC B</v>
      </c>
      <c r="D43" s="4">
        <f t="shared" si="47"/>
        <v>575</v>
      </c>
      <c r="E43" s="5">
        <f ca="1" t="shared" si="48"/>
        <v>40</v>
      </c>
      <c r="F43" s="5">
        <f t="shared" si="49"/>
        <v>55</v>
      </c>
      <c r="G43" s="4">
        <f ca="1" t="shared" si="50"/>
        <v>56</v>
      </c>
      <c r="H43" s="5">
        <f ca="1" t="shared" si="51"/>
        <v>40</v>
      </c>
      <c r="I43" s="4">
        <f ca="1" t="shared" si="52"/>
        <v>13</v>
      </c>
      <c r="J43" s="5">
        <f t="shared" si="53"/>
        <v>69</v>
      </c>
      <c r="K43" s="5">
        <f ca="1" t="shared" si="54"/>
        <v>24</v>
      </c>
      <c r="L43" s="6">
        <f t="shared" si="55"/>
        <v>34</v>
      </c>
      <c r="M43" s="4">
        <f ca="1" t="shared" si="56"/>
        <v>52</v>
      </c>
      <c r="N43" s="5">
        <f t="shared" si="57"/>
        <v>121</v>
      </c>
      <c r="O43" s="5">
        <f ca="1" t="shared" si="58"/>
        <v>32</v>
      </c>
      <c r="P43" s="6">
        <f t="shared" si="59"/>
        <v>42</v>
      </c>
      <c r="Q43" s="4">
        <f ca="1" t="shared" si="60"/>
        <v>100</v>
      </c>
      <c r="R43" s="5">
        <f t="shared" si="61"/>
        <v>221</v>
      </c>
      <c r="S43" s="5">
        <f ca="1" t="shared" si="62"/>
        <v>41</v>
      </c>
      <c r="T43" s="6">
        <f t="shared" si="63"/>
        <v>56</v>
      </c>
      <c r="U43" s="4">
        <f ca="1" t="shared" si="64"/>
        <v>10</v>
      </c>
      <c r="V43" s="5">
        <f t="shared" si="65"/>
        <v>231</v>
      </c>
      <c r="W43" s="5">
        <f ca="1" t="shared" si="66"/>
        <v>38</v>
      </c>
      <c r="X43" s="6">
        <f t="shared" si="67"/>
        <v>52</v>
      </c>
      <c r="Y43" s="4">
        <f ca="1" t="shared" si="68"/>
        <v>51</v>
      </c>
      <c r="Z43" s="5">
        <f t="shared" si="69"/>
        <v>282</v>
      </c>
      <c r="AA43" s="5">
        <f ca="1" t="shared" si="70"/>
        <v>38</v>
      </c>
      <c r="AB43" s="6">
        <f t="shared" si="71"/>
        <v>52</v>
      </c>
      <c r="AC43" s="4">
        <f ca="1" t="shared" si="72"/>
        <v>100</v>
      </c>
      <c r="AD43" s="5">
        <f t="shared" si="73"/>
        <v>382</v>
      </c>
      <c r="AE43" s="5">
        <f ca="1" t="shared" si="74"/>
        <v>40</v>
      </c>
      <c r="AF43" s="6">
        <f t="shared" si="75"/>
        <v>55</v>
      </c>
      <c r="AG43" s="4">
        <f ca="1" t="shared" si="76"/>
        <v>36</v>
      </c>
      <c r="AH43" s="5">
        <f t="shared" si="77"/>
        <v>418</v>
      </c>
      <c r="AI43" s="5">
        <f ca="1" t="shared" si="78"/>
        <v>40</v>
      </c>
      <c r="AJ43" s="6">
        <f t="shared" si="79"/>
        <v>55</v>
      </c>
      <c r="AK43" s="4">
        <f ca="1" t="shared" si="80"/>
        <v>100</v>
      </c>
      <c r="AL43" s="5">
        <f t="shared" si="81"/>
        <v>518</v>
      </c>
      <c r="AM43" s="5">
        <f ca="1" t="shared" si="82"/>
        <v>40</v>
      </c>
      <c r="AN43" s="6">
        <f t="shared" si="83"/>
        <v>55</v>
      </c>
      <c r="AO43" s="4">
        <f ca="1" t="shared" si="84"/>
        <v>57</v>
      </c>
      <c r="AP43" s="5">
        <f t="shared" si="85"/>
        <v>575</v>
      </c>
      <c r="AQ43" s="5">
        <f ca="1" t="shared" si="86"/>
        <v>40</v>
      </c>
      <c r="AR43" s="6">
        <f t="shared" si="87"/>
        <v>55</v>
      </c>
      <c r="AT43" s="4">
        <f t="shared" si="88"/>
        <v>575</v>
      </c>
      <c r="AU43" s="5">
        <f ca="1" t="shared" si="89"/>
        <v>40</v>
      </c>
      <c r="AV43" s="5">
        <f t="shared" si="90"/>
        <v>55</v>
      </c>
      <c r="AW43" s="4">
        <f t="shared" si="91"/>
        <v>10</v>
      </c>
      <c r="AX43" s="5">
        <f t="shared" si="92"/>
        <v>100</v>
      </c>
      <c r="AY43" s="6">
        <f t="shared" si="93"/>
        <v>54</v>
      </c>
    </row>
    <row r="44" spans="1:51" ht="15.75">
      <c r="A44" s="14" t="s">
        <v>3</v>
      </c>
      <c r="B44" s="14">
        <v>65</v>
      </c>
      <c r="C44" s="38" t="str">
        <f>IF(ISBLANK(B44),"",VLOOKUP(B44,Entries!$A$4:$C$70,3,FALSE))</f>
        <v>Thrift Green Trotters Mixed</v>
      </c>
      <c r="D44" s="4">
        <f t="shared" si="47"/>
        <v>581</v>
      </c>
      <c r="E44" s="5">
        <f ca="1" t="shared" si="48"/>
        <v>41</v>
      </c>
      <c r="F44" s="5">
        <f t="shared" si="49"/>
        <v>56</v>
      </c>
      <c r="G44" s="4">
        <f ca="1" t="shared" si="50"/>
        <v>53</v>
      </c>
      <c r="H44" s="5">
        <f ca="1" t="shared" si="51"/>
        <v>38</v>
      </c>
      <c r="I44" s="4">
        <f ca="1" t="shared" si="52"/>
        <v>53</v>
      </c>
      <c r="J44" s="5">
        <f t="shared" si="53"/>
        <v>106</v>
      </c>
      <c r="K44" s="5">
        <f ca="1" t="shared" si="54"/>
        <v>38</v>
      </c>
      <c r="L44" s="6">
        <f t="shared" si="55"/>
        <v>53</v>
      </c>
      <c r="M44" s="4">
        <f ca="1" t="shared" si="56"/>
        <v>57</v>
      </c>
      <c r="N44" s="5">
        <f t="shared" si="57"/>
        <v>163</v>
      </c>
      <c r="O44" s="5">
        <f ca="1" t="shared" si="58"/>
        <v>40</v>
      </c>
      <c r="P44" s="6">
        <f t="shared" si="59"/>
        <v>55</v>
      </c>
      <c r="Q44" s="4">
        <f ca="1" t="shared" si="60"/>
        <v>55</v>
      </c>
      <c r="R44" s="5">
        <f t="shared" si="61"/>
        <v>218</v>
      </c>
      <c r="S44" s="5">
        <f ca="1" t="shared" si="62"/>
        <v>40</v>
      </c>
      <c r="T44" s="6">
        <f t="shared" si="63"/>
        <v>55</v>
      </c>
      <c r="U44" s="4">
        <f ca="1" t="shared" si="64"/>
        <v>52</v>
      </c>
      <c r="V44" s="5">
        <f t="shared" si="65"/>
        <v>270</v>
      </c>
      <c r="W44" s="5">
        <f ca="1" t="shared" si="66"/>
        <v>41</v>
      </c>
      <c r="X44" s="6">
        <f t="shared" si="67"/>
        <v>56</v>
      </c>
      <c r="Y44" s="4">
        <f ca="1" t="shared" si="68"/>
        <v>52</v>
      </c>
      <c r="Z44" s="5">
        <f t="shared" si="69"/>
        <v>322</v>
      </c>
      <c r="AA44" s="5">
        <f ca="1" t="shared" si="70"/>
        <v>41</v>
      </c>
      <c r="AB44" s="6">
        <f t="shared" si="71"/>
        <v>56</v>
      </c>
      <c r="AC44" s="4">
        <f ca="1" t="shared" si="72"/>
        <v>100</v>
      </c>
      <c r="AD44" s="5">
        <f t="shared" si="73"/>
        <v>422</v>
      </c>
      <c r="AE44" s="5">
        <f ca="1" t="shared" si="74"/>
        <v>41</v>
      </c>
      <c r="AF44" s="6">
        <f t="shared" si="75"/>
        <v>56</v>
      </c>
      <c r="AG44" s="4">
        <f ca="1" t="shared" si="76"/>
        <v>53</v>
      </c>
      <c r="AH44" s="5">
        <f t="shared" si="77"/>
        <v>475</v>
      </c>
      <c r="AI44" s="5">
        <f ca="1" t="shared" si="78"/>
        <v>41</v>
      </c>
      <c r="AJ44" s="6">
        <f t="shared" si="79"/>
        <v>56</v>
      </c>
      <c r="AK44" s="4">
        <f ca="1" t="shared" si="80"/>
        <v>53</v>
      </c>
      <c r="AL44" s="5">
        <f t="shared" si="81"/>
        <v>528</v>
      </c>
      <c r="AM44" s="5">
        <f ca="1" t="shared" si="82"/>
        <v>41</v>
      </c>
      <c r="AN44" s="6">
        <f t="shared" si="83"/>
        <v>56</v>
      </c>
      <c r="AO44" s="4">
        <f ca="1" t="shared" si="84"/>
        <v>53</v>
      </c>
      <c r="AP44" s="5">
        <f t="shared" si="85"/>
        <v>581</v>
      </c>
      <c r="AQ44" s="5">
        <f ca="1" t="shared" si="86"/>
        <v>41</v>
      </c>
      <c r="AR44" s="6">
        <f t="shared" si="87"/>
        <v>56</v>
      </c>
      <c r="AT44" s="4">
        <f t="shared" si="88"/>
        <v>581</v>
      </c>
      <c r="AU44" s="5">
        <f ca="1" t="shared" si="89"/>
        <v>41</v>
      </c>
      <c r="AV44" s="5">
        <f t="shared" si="90"/>
        <v>56</v>
      </c>
      <c r="AW44" s="4">
        <f t="shared" si="91"/>
        <v>52</v>
      </c>
      <c r="AX44" s="5">
        <f t="shared" si="92"/>
        <v>100</v>
      </c>
      <c r="AY44" s="6">
        <f t="shared" si="93"/>
        <v>53</v>
      </c>
    </row>
    <row r="45" spans="1:51" ht="15.75">
      <c r="A45" s="14" t="s">
        <v>3</v>
      </c>
      <c r="B45" s="39">
        <v>14</v>
      </c>
      <c r="C45" s="38" t="str">
        <f>IF(ISBLANK(B45),"",VLOOKUP(B45,Entries!$A$4:$C$70,3,FALSE))</f>
        <v>Mid Essex Casuals Mixed</v>
      </c>
      <c r="D45" s="4">
        <f t="shared" si="47"/>
        <v>707</v>
      </c>
      <c r="E45" s="5">
        <f ca="1" t="shared" si="48"/>
        <v>42</v>
      </c>
      <c r="F45" s="5">
        <f t="shared" si="49"/>
        <v>58</v>
      </c>
      <c r="G45" s="4">
        <f ca="1" t="shared" si="50"/>
        <v>100</v>
      </c>
      <c r="H45" s="5">
        <f ca="1" t="shared" si="51"/>
        <v>43</v>
      </c>
      <c r="I45" s="4">
        <f ca="1" t="shared" si="52"/>
        <v>28</v>
      </c>
      <c r="J45" s="5">
        <f t="shared" si="53"/>
        <v>128</v>
      </c>
      <c r="K45" s="5">
        <f ca="1" t="shared" si="54"/>
        <v>42</v>
      </c>
      <c r="L45" s="6">
        <f t="shared" si="55"/>
        <v>58</v>
      </c>
      <c r="M45" s="4">
        <f ca="1" t="shared" si="56"/>
        <v>100</v>
      </c>
      <c r="N45" s="5">
        <f t="shared" si="57"/>
        <v>228</v>
      </c>
      <c r="O45" s="5">
        <f ca="1" t="shared" si="58"/>
        <v>42</v>
      </c>
      <c r="P45" s="6">
        <f t="shared" si="59"/>
        <v>59</v>
      </c>
      <c r="Q45" s="4">
        <f ca="1" t="shared" si="60"/>
        <v>100</v>
      </c>
      <c r="R45" s="5">
        <f t="shared" si="61"/>
        <v>328</v>
      </c>
      <c r="S45" s="5">
        <f ca="1" t="shared" si="62"/>
        <v>42</v>
      </c>
      <c r="T45" s="6">
        <f t="shared" si="63"/>
        <v>59</v>
      </c>
      <c r="U45" s="4">
        <f ca="1" t="shared" si="64"/>
        <v>100</v>
      </c>
      <c r="V45" s="5">
        <f t="shared" si="65"/>
        <v>428</v>
      </c>
      <c r="W45" s="5">
        <f ca="1" t="shared" si="66"/>
        <v>42</v>
      </c>
      <c r="X45" s="6">
        <f t="shared" si="67"/>
        <v>59</v>
      </c>
      <c r="Y45" s="4">
        <f ca="1" t="shared" si="68"/>
        <v>31</v>
      </c>
      <c r="Z45" s="5">
        <f t="shared" si="69"/>
        <v>459</v>
      </c>
      <c r="AA45" s="5">
        <f ca="1" t="shared" si="70"/>
        <v>42</v>
      </c>
      <c r="AB45" s="6">
        <f t="shared" si="71"/>
        <v>59</v>
      </c>
      <c r="AC45" s="4">
        <f ca="1" t="shared" si="72"/>
        <v>100</v>
      </c>
      <c r="AD45" s="5">
        <f t="shared" si="73"/>
        <v>559</v>
      </c>
      <c r="AE45" s="5">
        <f ca="1" t="shared" si="74"/>
        <v>42</v>
      </c>
      <c r="AF45" s="6">
        <f t="shared" si="75"/>
        <v>59</v>
      </c>
      <c r="AG45" s="4">
        <f ca="1" t="shared" si="76"/>
        <v>100</v>
      </c>
      <c r="AH45" s="5">
        <f t="shared" si="77"/>
        <v>659</v>
      </c>
      <c r="AI45" s="5">
        <f ca="1" t="shared" si="78"/>
        <v>43</v>
      </c>
      <c r="AJ45" s="6">
        <f t="shared" si="79"/>
        <v>60</v>
      </c>
      <c r="AK45" s="4">
        <f ca="1" t="shared" si="80"/>
        <v>17</v>
      </c>
      <c r="AL45" s="5">
        <f t="shared" si="81"/>
        <v>676</v>
      </c>
      <c r="AM45" s="5">
        <f ca="1" t="shared" si="82"/>
        <v>42</v>
      </c>
      <c r="AN45" s="6">
        <f t="shared" si="83"/>
        <v>58</v>
      </c>
      <c r="AO45" s="4">
        <f ca="1" t="shared" si="84"/>
        <v>31</v>
      </c>
      <c r="AP45" s="5">
        <f t="shared" si="85"/>
        <v>707</v>
      </c>
      <c r="AQ45" s="5">
        <f ca="1" t="shared" si="86"/>
        <v>42</v>
      </c>
      <c r="AR45" s="6">
        <f t="shared" si="87"/>
        <v>58</v>
      </c>
      <c r="AT45" s="4">
        <f t="shared" si="88"/>
        <v>707</v>
      </c>
      <c r="AU45" s="5">
        <f ca="1" t="shared" si="89"/>
        <v>42</v>
      </c>
      <c r="AV45" s="5">
        <f t="shared" si="90"/>
        <v>58</v>
      </c>
      <c r="AW45" s="4">
        <f t="shared" si="91"/>
        <v>17</v>
      </c>
      <c r="AX45" s="5">
        <f t="shared" si="92"/>
        <v>100</v>
      </c>
      <c r="AY45" s="6">
        <f t="shared" si="93"/>
        <v>100</v>
      </c>
    </row>
    <row r="46" spans="1:51" ht="15.75">
      <c r="A46" s="14" t="s">
        <v>3</v>
      </c>
      <c r="B46" s="39">
        <v>16</v>
      </c>
      <c r="C46" s="38" t="str">
        <f>IF(ISBLANK(B46),"",VLOOKUP(B46,Entries!$A$4:$C$70,3,FALSE))</f>
        <v>Eton Manor AC B</v>
      </c>
      <c r="D46" s="4">
        <f t="shared" si="47"/>
        <v>774</v>
      </c>
      <c r="E46" s="5">
        <f ca="1" t="shared" si="48"/>
        <v>43</v>
      </c>
      <c r="F46" s="5">
        <f t="shared" si="49"/>
        <v>60</v>
      </c>
      <c r="G46" s="4">
        <f ca="1" t="shared" si="50"/>
        <v>100</v>
      </c>
      <c r="H46" s="5">
        <f ca="1" t="shared" si="51"/>
        <v>43</v>
      </c>
      <c r="I46" s="4">
        <f ca="1" t="shared" si="52"/>
        <v>100</v>
      </c>
      <c r="J46" s="5">
        <f t="shared" si="53"/>
        <v>200</v>
      </c>
      <c r="K46" s="5">
        <f ca="1" t="shared" si="54"/>
        <v>44</v>
      </c>
      <c r="L46" s="6">
        <f t="shared" si="55"/>
        <v>61</v>
      </c>
      <c r="M46" s="4">
        <f ca="1" t="shared" si="56"/>
        <v>30</v>
      </c>
      <c r="N46" s="5">
        <f t="shared" si="57"/>
        <v>230</v>
      </c>
      <c r="O46" s="5">
        <f ca="1" t="shared" si="58"/>
        <v>43</v>
      </c>
      <c r="P46" s="6">
        <f t="shared" si="59"/>
        <v>60</v>
      </c>
      <c r="Q46" s="4">
        <f ca="1" t="shared" si="60"/>
        <v>100</v>
      </c>
      <c r="R46" s="5">
        <f t="shared" si="61"/>
        <v>330</v>
      </c>
      <c r="S46" s="5">
        <f ca="1" t="shared" si="62"/>
        <v>43</v>
      </c>
      <c r="T46" s="6">
        <f t="shared" si="63"/>
        <v>60</v>
      </c>
      <c r="U46" s="4">
        <f ca="1" t="shared" si="64"/>
        <v>100</v>
      </c>
      <c r="V46" s="5">
        <f t="shared" si="65"/>
        <v>430</v>
      </c>
      <c r="W46" s="5">
        <f ca="1" t="shared" si="66"/>
        <v>43</v>
      </c>
      <c r="X46" s="6">
        <f t="shared" si="67"/>
        <v>60</v>
      </c>
      <c r="Y46" s="4">
        <f ca="1" t="shared" si="68"/>
        <v>100</v>
      </c>
      <c r="Z46" s="5">
        <f t="shared" si="69"/>
        <v>530</v>
      </c>
      <c r="AA46" s="5">
        <f ca="1" t="shared" si="70"/>
        <v>43</v>
      </c>
      <c r="AB46" s="6">
        <f t="shared" si="71"/>
        <v>60</v>
      </c>
      <c r="AC46" s="4">
        <f ca="1" t="shared" si="72"/>
        <v>100</v>
      </c>
      <c r="AD46" s="5">
        <f t="shared" si="73"/>
        <v>630</v>
      </c>
      <c r="AE46" s="5">
        <f ca="1" t="shared" si="74"/>
        <v>43</v>
      </c>
      <c r="AF46" s="6">
        <f t="shared" si="75"/>
        <v>60</v>
      </c>
      <c r="AG46" s="4">
        <f ca="1" t="shared" si="76"/>
        <v>8</v>
      </c>
      <c r="AH46" s="5">
        <f t="shared" si="77"/>
        <v>638</v>
      </c>
      <c r="AI46" s="5">
        <f ca="1" t="shared" si="78"/>
        <v>42</v>
      </c>
      <c r="AJ46" s="6">
        <f t="shared" si="79"/>
        <v>59</v>
      </c>
      <c r="AK46" s="4">
        <f ca="1" t="shared" si="80"/>
        <v>100</v>
      </c>
      <c r="AL46" s="5">
        <f t="shared" si="81"/>
        <v>738</v>
      </c>
      <c r="AM46" s="5">
        <f ca="1" t="shared" si="82"/>
        <v>43</v>
      </c>
      <c r="AN46" s="6">
        <f t="shared" si="83"/>
        <v>60</v>
      </c>
      <c r="AO46" s="4">
        <f ca="1" t="shared" si="84"/>
        <v>36</v>
      </c>
      <c r="AP46" s="5">
        <f t="shared" si="85"/>
        <v>774</v>
      </c>
      <c r="AQ46" s="5">
        <f ca="1" t="shared" si="86"/>
        <v>43</v>
      </c>
      <c r="AR46" s="6">
        <f t="shared" si="87"/>
        <v>60</v>
      </c>
      <c r="AT46" s="4">
        <f t="shared" si="88"/>
        <v>774</v>
      </c>
      <c r="AU46" s="5">
        <f ca="1" t="shared" si="89"/>
        <v>43</v>
      </c>
      <c r="AV46" s="5">
        <f t="shared" si="90"/>
        <v>60</v>
      </c>
      <c r="AW46" s="4">
        <f t="shared" si="91"/>
        <v>8</v>
      </c>
      <c r="AX46" s="5">
        <f t="shared" si="92"/>
        <v>100</v>
      </c>
      <c r="AY46" s="6">
        <f t="shared" si="93"/>
        <v>100</v>
      </c>
    </row>
    <row r="47" spans="1:51" s="35" customFormat="1" ht="15.75">
      <c r="A47" s="15" t="s">
        <v>3</v>
      </c>
      <c r="B47" s="15">
        <v>25</v>
      </c>
      <c r="C47" s="44" t="str">
        <f>IF(ISBLANK(B47),"",VLOOKUP(B47,Entries!$A$4:$C$70,3,FALSE))</f>
        <v>Springfield Striders Mixed 6</v>
      </c>
      <c r="D47" s="7">
        <f t="shared" si="47"/>
        <v>860</v>
      </c>
      <c r="E47" s="8">
        <f ca="1" t="shared" si="48"/>
        <v>44</v>
      </c>
      <c r="F47" s="8">
        <f t="shared" si="49"/>
        <v>61</v>
      </c>
      <c r="G47" s="7">
        <f ca="1" t="shared" si="50"/>
        <v>41</v>
      </c>
      <c r="H47" s="8">
        <f ca="1" t="shared" si="51"/>
        <v>30</v>
      </c>
      <c r="I47" s="7">
        <f ca="1" t="shared" si="52"/>
        <v>100</v>
      </c>
      <c r="J47" s="8">
        <f t="shared" si="53"/>
        <v>141</v>
      </c>
      <c r="K47" s="8">
        <f ca="1" t="shared" si="54"/>
        <v>43</v>
      </c>
      <c r="L47" s="9">
        <f t="shared" si="55"/>
        <v>59</v>
      </c>
      <c r="M47" s="7">
        <f ca="1" t="shared" si="56"/>
        <v>100</v>
      </c>
      <c r="N47" s="8">
        <f t="shared" si="57"/>
        <v>241</v>
      </c>
      <c r="O47" s="8">
        <f ca="1" t="shared" si="58"/>
        <v>44</v>
      </c>
      <c r="P47" s="9">
        <f t="shared" si="59"/>
        <v>61</v>
      </c>
      <c r="Q47" s="7">
        <f ca="1" t="shared" si="60"/>
        <v>100</v>
      </c>
      <c r="R47" s="8">
        <f t="shared" si="61"/>
        <v>341</v>
      </c>
      <c r="S47" s="8">
        <f ca="1" t="shared" si="62"/>
        <v>44</v>
      </c>
      <c r="T47" s="9">
        <f t="shared" si="63"/>
        <v>61</v>
      </c>
      <c r="U47" s="7">
        <f ca="1" t="shared" si="64"/>
        <v>100</v>
      </c>
      <c r="V47" s="8">
        <f t="shared" si="65"/>
        <v>441</v>
      </c>
      <c r="W47" s="8">
        <f ca="1" t="shared" si="66"/>
        <v>44</v>
      </c>
      <c r="X47" s="9">
        <f t="shared" si="67"/>
        <v>61</v>
      </c>
      <c r="Y47" s="7">
        <f ca="1" t="shared" si="68"/>
        <v>100</v>
      </c>
      <c r="Z47" s="8">
        <f t="shared" si="69"/>
        <v>541</v>
      </c>
      <c r="AA47" s="8">
        <f ca="1" t="shared" si="70"/>
        <v>44</v>
      </c>
      <c r="AB47" s="9">
        <f t="shared" si="71"/>
        <v>61</v>
      </c>
      <c r="AC47" s="7">
        <f ca="1" t="shared" si="72"/>
        <v>100</v>
      </c>
      <c r="AD47" s="8">
        <f t="shared" si="73"/>
        <v>641</v>
      </c>
      <c r="AE47" s="8">
        <f ca="1" t="shared" si="74"/>
        <v>44</v>
      </c>
      <c r="AF47" s="9">
        <f t="shared" si="75"/>
        <v>61</v>
      </c>
      <c r="AG47" s="7">
        <f ca="1" t="shared" si="76"/>
        <v>100</v>
      </c>
      <c r="AH47" s="8">
        <f t="shared" si="77"/>
        <v>741</v>
      </c>
      <c r="AI47" s="8">
        <f ca="1" t="shared" si="78"/>
        <v>44</v>
      </c>
      <c r="AJ47" s="9">
        <f t="shared" si="79"/>
        <v>61</v>
      </c>
      <c r="AK47" s="7">
        <f ca="1" t="shared" si="80"/>
        <v>19</v>
      </c>
      <c r="AL47" s="8">
        <f t="shared" si="81"/>
        <v>760</v>
      </c>
      <c r="AM47" s="8">
        <f ca="1" t="shared" si="82"/>
        <v>44</v>
      </c>
      <c r="AN47" s="9">
        <f t="shared" si="83"/>
        <v>61</v>
      </c>
      <c r="AO47" s="7">
        <f ca="1" t="shared" si="84"/>
        <v>100</v>
      </c>
      <c r="AP47" s="8">
        <f t="shared" si="85"/>
        <v>860</v>
      </c>
      <c r="AQ47" s="8">
        <f ca="1" t="shared" si="86"/>
        <v>44</v>
      </c>
      <c r="AR47" s="9">
        <f t="shared" si="87"/>
        <v>61</v>
      </c>
      <c r="AT47" s="7">
        <f t="shared" si="88"/>
        <v>860</v>
      </c>
      <c r="AU47" s="8">
        <f ca="1" t="shared" si="89"/>
        <v>44</v>
      </c>
      <c r="AV47" s="8">
        <f t="shared" si="90"/>
        <v>61</v>
      </c>
      <c r="AW47" s="7">
        <f t="shared" si="91"/>
        <v>19</v>
      </c>
      <c r="AX47" s="8">
        <f t="shared" si="92"/>
        <v>100</v>
      </c>
      <c r="AY47" s="9">
        <f t="shared" si="93"/>
        <v>100</v>
      </c>
    </row>
    <row r="48" spans="1:51" ht="15.75">
      <c r="A48" s="14" t="s">
        <v>0</v>
      </c>
      <c r="B48" s="39">
        <v>62</v>
      </c>
      <c r="C48" s="38" t="str">
        <f>IF(ISBLANK(B48),"",VLOOKUP(B48,Entries!$A$4:$C$70,3,FALSE))</f>
        <v>Springfield Striders Ladies A</v>
      </c>
      <c r="D48" s="4">
        <f t="shared" si="47"/>
        <v>213</v>
      </c>
      <c r="E48" s="5">
        <f ca="1" t="shared" si="48"/>
        <v>1</v>
      </c>
      <c r="F48" s="5">
        <f t="shared" si="49"/>
        <v>15</v>
      </c>
      <c r="G48" s="4">
        <f ca="1" t="shared" si="50"/>
        <v>25</v>
      </c>
      <c r="H48" s="5">
        <f ca="1" t="shared" si="51"/>
        <v>4</v>
      </c>
      <c r="I48" s="4">
        <f ca="1" t="shared" si="52"/>
        <v>24</v>
      </c>
      <c r="J48" s="5">
        <f t="shared" si="53"/>
        <v>49</v>
      </c>
      <c r="K48" s="5">
        <f ca="1" t="shared" si="54"/>
        <v>2</v>
      </c>
      <c r="L48" s="6">
        <f t="shared" si="55"/>
        <v>21</v>
      </c>
      <c r="M48" s="4">
        <f ca="1" t="shared" si="56"/>
        <v>44</v>
      </c>
      <c r="N48" s="5">
        <f t="shared" si="57"/>
        <v>93</v>
      </c>
      <c r="O48" s="5">
        <f ca="1" t="shared" si="58"/>
        <v>5</v>
      </c>
      <c r="P48" s="6">
        <f t="shared" si="59"/>
        <v>29</v>
      </c>
      <c r="Q48" s="4">
        <f ca="1" t="shared" si="60"/>
        <v>4</v>
      </c>
      <c r="R48" s="5">
        <f t="shared" si="61"/>
        <v>97</v>
      </c>
      <c r="S48" s="5">
        <f ca="1" t="shared" si="62"/>
        <v>3</v>
      </c>
      <c r="T48" s="6">
        <f t="shared" si="63"/>
        <v>21</v>
      </c>
      <c r="U48" s="4">
        <f ca="1" t="shared" si="64"/>
        <v>17</v>
      </c>
      <c r="V48" s="5">
        <f t="shared" si="65"/>
        <v>114</v>
      </c>
      <c r="W48" s="5">
        <f ca="1" t="shared" si="66"/>
        <v>2</v>
      </c>
      <c r="X48" s="6">
        <f t="shared" si="67"/>
        <v>18</v>
      </c>
      <c r="Y48" s="4">
        <f ca="1" t="shared" si="68"/>
        <v>21</v>
      </c>
      <c r="Z48" s="5">
        <f t="shared" si="69"/>
        <v>135</v>
      </c>
      <c r="AA48" s="5">
        <f ca="1" t="shared" si="70"/>
        <v>2</v>
      </c>
      <c r="AB48" s="6">
        <f t="shared" si="71"/>
        <v>19</v>
      </c>
      <c r="AC48" s="4">
        <f ca="1" t="shared" si="72"/>
        <v>29</v>
      </c>
      <c r="AD48" s="5">
        <f t="shared" si="73"/>
        <v>164</v>
      </c>
      <c r="AE48" s="5">
        <f ca="1" t="shared" si="74"/>
        <v>2</v>
      </c>
      <c r="AF48" s="6">
        <f t="shared" si="75"/>
        <v>21</v>
      </c>
      <c r="AG48" s="4">
        <f ca="1" t="shared" si="76"/>
        <v>18</v>
      </c>
      <c r="AH48" s="5">
        <f t="shared" si="77"/>
        <v>182</v>
      </c>
      <c r="AI48" s="5">
        <f ca="1" t="shared" si="78"/>
        <v>2</v>
      </c>
      <c r="AJ48" s="6">
        <f t="shared" si="79"/>
        <v>21</v>
      </c>
      <c r="AK48" s="4">
        <f ca="1" t="shared" si="80"/>
        <v>10</v>
      </c>
      <c r="AL48" s="5">
        <f t="shared" si="81"/>
        <v>192</v>
      </c>
      <c r="AM48" s="5">
        <f ca="1" t="shared" si="82"/>
        <v>2</v>
      </c>
      <c r="AN48" s="6">
        <f t="shared" si="83"/>
        <v>16</v>
      </c>
      <c r="AO48" s="4">
        <f ca="1" t="shared" si="84"/>
        <v>21</v>
      </c>
      <c r="AP48" s="5">
        <f t="shared" si="85"/>
        <v>213</v>
      </c>
      <c r="AQ48" s="5">
        <f ca="1" t="shared" si="86"/>
        <v>1</v>
      </c>
      <c r="AR48" s="6">
        <f t="shared" si="87"/>
        <v>15</v>
      </c>
      <c r="AT48" s="4">
        <f t="shared" si="88"/>
        <v>213</v>
      </c>
      <c r="AU48" s="5">
        <f ca="1" t="shared" si="89"/>
        <v>1</v>
      </c>
      <c r="AV48" s="5">
        <f t="shared" si="90"/>
        <v>15</v>
      </c>
      <c r="AW48" s="4">
        <f t="shared" si="91"/>
        <v>4</v>
      </c>
      <c r="AX48" s="5">
        <f t="shared" si="92"/>
        <v>44</v>
      </c>
      <c r="AY48" s="6">
        <f t="shared" si="93"/>
        <v>21</v>
      </c>
    </row>
    <row r="49" spans="1:51" ht="15.75">
      <c r="A49" s="14" t="s">
        <v>0</v>
      </c>
      <c r="B49" s="39">
        <v>66</v>
      </c>
      <c r="C49" s="38" t="str">
        <f>IF(ISBLANK(B49),"",VLOOKUP(B49,Entries!$A$4:$C$70,3,FALSE))</f>
        <v>Southend Ladies</v>
      </c>
      <c r="D49" s="4">
        <f t="shared" si="47"/>
        <v>223</v>
      </c>
      <c r="E49" s="2">
        <f ca="1" t="shared" si="48"/>
        <v>2</v>
      </c>
      <c r="F49" s="2">
        <f t="shared" si="49"/>
        <v>16</v>
      </c>
      <c r="G49" s="4">
        <f ca="1" t="shared" si="50"/>
        <v>20</v>
      </c>
      <c r="H49" s="5">
        <f ca="1" t="shared" si="51"/>
        <v>1</v>
      </c>
      <c r="I49" s="4">
        <f ca="1" t="shared" si="52"/>
        <v>20</v>
      </c>
      <c r="J49" s="2">
        <f t="shared" si="53"/>
        <v>40</v>
      </c>
      <c r="K49" s="2">
        <f ca="1" t="shared" si="54"/>
        <v>1</v>
      </c>
      <c r="L49" s="6">
        <f t="shared" si="55"/>
        <v>14</v>
      </c>
      <c r="M49" s="4">
        <f ca="1" t="shared" si="56"/>
        <v>22</v>
      </c>
      <c r="N49" s="2">
        <f t="shared" si="57"/>
        <v>62</v>
      </c>
      <c r="O49" s="2">
        <f ca="1" t="shared" si="58"/>
        <v>1</v>
      </c>
      <c r="P49" s="6">
        <f t="shared" si="59"/>
        <v>17</v>
      </c>
      <c r="Q49" s="4">
        <f ca="1" t="shared" si="60"/>
        <v>20</v>
      </c>
      <c r="R49" s="2">
        <f t="shared" si="61"/>
        <v>82</v>
      </c>
      <c r="S49" s="2">
        <f ca="1" t="shared" si="62"/>
        <v>1</v>
      </c>
      <c r="T49" s="6">
        <f t="shared" si="63"/>
        <v>17</v>
      </c>
      <c r="U49" s="4">
        <f ca="1" t="shared" si="64"/>
        <v>23</v>
      </c>
      <c r="V49" s="2">
        <f t="shared" si="65"/>
        <v>105</v>
      </c>
      <c r="W49" s="2">
        <f ca="1" t="shared" si="66"/>
        <v>1</v>
      </c>
      <c r="X49" s="6">
        <f t="shared" si="67"/>
        <v>14</v>
      </c>
      <c r="Y49" s="4">
        <f ca="1" t="shared" si="68"/>
        <v>11</v>
      </c>
      <c r="Z49" s="2">
        <f t="shared" si="69"/>
        <v>116</v>
      </c>
      <c r="AA49" s="2">
        <f ca="1" t="shared" si="70"/>
        <v>1</v>
      </c>
      <c r="AB49" s="6">
        <f t="shared" si="71"/>
        <v>13</v>
      </c>
      <c r="AC49" s="4">
        <f ca="1" t="shared" si="72"/>
        <v>13</v>
      </c>
      <c r="AD49" s="2">
        <f t="shared" si="73"/>
        <v>129</v>
      </c>
      <c r="AE49" s="2">
        <f ca="1" t="shared" si="74"/>
        <v>1</v>
      </c>
      <c r="AF49" s="6">
        <f t="shared" si="75"/>
        <v>12</v>
      </c>
      <c r="AG49" s="4">
        <f ca="1" t="shared" si="76"/>
        <v>30</v>
      </c>
      <c r="AH49" s="2">
        <f t="shared" si="77"/>
        <v>159</v>
      </c>
      <c r="AI49" s="2">
        <f ca="1" t="shared" si="78"/>
        <v>1</v>
      </c>
      <c r="AJ49" s="6">
        <f t="shared" si="79"/>
        <v>12</v>
      </c>
      <c r="AK49" s="4">
        <f ca="1" t="shared" si="80"/>
        <v>30</v>
      </c>
      <c r="AL49" s="2">
        <f t="shared" si="81"/>
        <v>189</v>
      </c>
      <c r="AM49" s="2">
        <f ca="1" t="shared" si="82"/>
        <v>1</v>
      </c>
      <c r="AN49" s="6">
        <f t="shared" si="83"/>
        <v>15</v>
      </c>
      <c r="AO49" s="4">
        <f ca="1" t="shared" si="84"/>
        <v>34</v>
      </c>
      <c r="AP49" s="2">
        <f t="shared" si="85"/>
        <v>223</v>
      </c>
      <c r="AQ49" s="2">
        <f ca="1" t="shared" si="86"/>
        <v>2</v>
      </c>
      <c r="AR49" s="6">
        <f t="shared" si="87"/>
        <v>16</v>
      </c>
      <c r="AT49" s="4">
        <f t="shared" si="88"/>
        <v>223</v>
      </c>
      <c r="AU49" s="2">
        <f ca="1" t="shared" si="89"/>
        <v>2</v>
      </c>
      <c r="AV49" s="2">
        <f t="shared" si="90"/>
        <v>16</v>
      </c>
      <c r="AW49" s="4">
        <f t="shared" si="91"/>
        <v>11</v>
      </c>
      <c r="AX49" s="2">
        <f t="shared" si="92"/>
        <v>34</v>
      </c>
      <c r="AY49" s="6">
        <f t="shared" si="93"/>
        <v>21</v>
      </c>
    </row>
    <row r="50" spans="1:51" ht="15.75">
      <c r="A50" s="14" t="s">
        <v>0</v>
      </c>
      <c r="B50" s="39">
        <v>61</v>
      </c>
      <c r="C50" s="38" t="str">
        <f>IF(ISBLANK(B50),"",VLOOKUP(B50,Entries!$A$4:$C$70,3,FALSE))</f>
        <v>Leigh on Sea Striders </v>
      </c>
      <c r="D50" s="4">
        <f t="shared" si="47"/>
        <v>245</v>
      </c>
      <c r="E50" s="5">
        <f ca="1" t="shared" si="48"/>
        <v>3</v>
      </c>
      <c r="F50" s="5">
        <f t="shared" si="49"/>
        <v>21</v>
      </c>
      <c r="G50" s="4">
        <f ca="1" t="shared" si="50"/>
        <v>27</v>
      </c>
      <c r="H50" s="5">
        <f ca="1" t="shared" si="51"/>
        <v>5</v>
      </c>
      <c r="I50" s="4">
        <f ca="1" t="shared" si="52"/>
        <v>25</v>
      </c>
      <c r="J50" s="5">
        <f t="shared" si="53"/>
        <v>52</v>
      </c>
      <c r="K50" s="5">
        <f ca="1" t="shared" si="54"/>
        <v>3</v>
      </c>
      <c r="L50" s="6">
        <f t="shared" si="55"/>
        <v>23</v>
      </c>
      <c r="M50" s="4">
        <f ca="1" t="shared" si="56"/>
        <v>25</v>
      </c>
      <c r="N50" s="5">
        <f t="shared" si="57"/>
        <v>77</v>
      </c>
      <c r="O50" s="5">
        <f ca="1" t="shared" si="58"/>
        <v>3</v>
      </c>
      <c r="P50" s="6">
        <f t="shared" si="59"/>
        <v>22</v>
      </c>
      <c r="Q50" s="4">
        <f ca="1" t="shared" si="60"/>
        <v>29</v>
      </c>
      <c r="R50" s="5">
        <f t="shared" si="61"/>
        <v>106</v>
      </c>
      <c r="S50" s="5">
        <f ca="1" t="shared" si="62"/>
        <v>4</v>
      </c>
      <c r="T50" s="6">
        <f t="shared" si="63"/>
        <v>24</v>
      </c>
      <c r="U50" s="4">
        <f ca="1" t="shared" si="64"/>
        <v>29</v>
      </c>
      <c r="V50" s="5">
        <f t="shared" si="65"/>
        <v>135</v>
      </c>
      <c r="W50" s="5">
        <f ca="1" t="shared" si="66"/>
        <v>4</v>
      </c>
      <c r="X50" s="6">
        <f t="shared" si="67"/>
        <v>25</v>
      </c>
      <c r="Y50" s="4">
        <f ca="1" t="shared" si="68"/>
        <v>29</v>
      </c>
      <c r="Z50" s="5">
        <f t="shared" si="69"/>
        <v>164</v>
      </c>
      <c r="AA50" s="5">
        <f ca="1" t="shared" si="70"/>
        <v>4</v>
      </c>
      <c r="AB50" s="6">
        <f t="shared" si="71"/>
        <v>26</v>
      </c>
      <c r="AC50" s="4">
        <f ca="1" t="shared" si="72"/>
        <v>11</v>
      </c>
      <c r="AD50" s="5">
        <f t="shared" si="73"/>
        <v>175</v>
      </c>
      <c r="AE50" s="5">
        <f ca="1" t="shared" si="74"/>
        <v>3</v>
      </c>
      <c r="AF50" s="6">
        <f t="shared" si="75"/>
        <v>24</v>
      </c>
      <c r="AG50" s="4">
        <f ca="1" t="shared" si="76"/>
        <v>21</v>
      </c>
      <c r="AH50" s="5">
        <f t="shared" si="77"/>
        <v>196</v>
      </c>
      <c r="AI50" s="5">
        <f ca="1" t="shared" si="78"/>
        <v>3</v>
      </c>
      <c r="AJ50" s="6">
        <f t="shared" si="79"/>
        <v>22</v>
      </c>
      <c r="AK50" s="4">
        <f ca="1" t="shared" si="80"/>
        <v>6</v>
      </c>
      <c r="AL50" s="5">
        <f t="shared" si="81"/>
        <v>202</v>
      </c>
      <c r="AM50" s="5">
        <f ca="1" t="shared" si="82"/>
        <v>3</v>
      </c>
      <c r="AN50" s="6">
        <f t="shared" si="83"/>
        <v>18</v>
      </c>
      <c r="AO50" s="4">
        <f ca="1" t="shared" si="84"/>
        <v>43</v>
      </c>
      <c r="AP50" s="5">
        <f t="shared" si="85"/>
        <v>245</v>
      </c>
      <c r="AQ50" s="5">
        <f ca="1" t="shared" si="86"/>
        <v>3</v>
      </c>
      <c r="AR50" s="6">
        <f t="shared" si="87"/>
        <v>21</v>
      </c>
      <c r="AS50" s="48"/>
      <c r="AT50" s="4">
        <f t="shared" si="88"/>
        <v>245</v>
      </c>
      <c r="AU50" s="5">
        <f ca="1" t="shared" si="89"/>
        <v>3</v>
      </c>
      <c r="AV50" s="5">
        <f t="shared" si="90"/>
        <v>21</v>
      </c>
      <c r="AW50" s="4">
        <f t="shared" si="91"/>
        <v>6</v>
      </c>
      <c r="AX50" s="5">
        <f t="shared" si="92"/>
        <v>43</v>
      </c>
      <c r="AY50" s="6">
        <f t="shared" si="93"/>
        <v>26</v>
      </c>
    </row>
    <row r="51" spans="1:51" ht="15.75">
      <c r="A51" s="14" t="s">
        <v>0</v>
      </c>
      <c r="B51" s="39">
        <v>68</v>
      </c>
      <c r="C51" s="38" t="str">
        <f>IF(ISBLANK(B51),"",VLOOKUP(B51,Entries!$A$4:$C$70,3,FALSE))</f>
        <v>Benfleet Ladies A</v>
      </c>
      <c r="D51" s="4">
        <f t="shared" si="47"/>
        <v>278</v>
      </c>
      <c r="E51" s="2">
        <f ca="1" t="shared" si="48"/>
        <v>4</v>
      </c>
      <c r="F51" s="2">
        <f t="shared" si="49"/>
        <v>27</v>
      </c>
      <c r="G51" s="4">
        <f ca="1" t="shared" si="50"/>
        <v>44</v>
      </c>
      <c r="H51" s="5">
        <f ca="1" t="shared" si="51"/>
        <v>8</v>
      </c>
      <c r="I51" s="4">
        <f ca="1" t="shared" si="52"/>
        <v>10</v>
      </c>
      <c r="J51" s="2">
        <f t="shared" si="53"/>
        <v>54</v>
      </c>
      <c r="K51" s="2">
        <f ca="1" t="shared" si="54"/>
        <v>4</v>
      </c>
      <c r="L51" s="6">
        <f t="shared" si="55"/>
        <v>26</v>
      </c>
      <c r="M51" s="4">
        <f ca="1" t="shared" si="56"/>
        <v>19</v>
      </c>
      <c r="N51" s="2">
        <f t="shared" si="57"/>
        <v>73</v>
      </c>
      <c r="O51" s="2">
        <f ca="1" t="shared" si="58"/>
        <v>2</v>
      </c>
      <c r="P51" s="6">
        <f t="shared" si="59"/>
        <v>20</v>
      </c>
      <c r="Q51" s="4">
        <f ca="1" t="shared" si="60"/>
        <v>18</v>
      </c>
      <c r="R51" s="2">
        <f t="shared" si="61"/>
        <v>91</v>
      </c>
      <c r="S51" s="2">
        <f ca="1" t="shared" si="62"/>
        <v>2</v>
      </c>
      <c r="T51" s="6">
        <f t="shared" si="63"/>
        <v>20</v>
      </c>
      <c r="U51" s="4">
        <f ca="1" t="shared" si="64"/>
        <v>34</v>
      </c>
      <c r="V51" s="2">
        <f t="shared" si="65"/>
        <v>125</v>
      </c>
      <c r="W51" s="2">
        <f ca="1" t="shared" si="66"/>
        <v>3</v>
      </c>
      <c r="X51" s="6">
        <f t="shared" si="67"/>
        <v>23</v>
      </c>
      <c r="Y51" s="4">
        <f ca="1" t="shared" si="68"/>
        <v>27</v>
      </c>
      <c r="Z51" s="2">
        <f t="shared" si="69"/>
        <v>152</v>
      </c>
      <c r="AA51" s="2">
        <f ca="1" t="shared" si="70"/>
        <v>3</v>
      </c>
      <c r="AB51" s="6">
        <f t="shared" si="71"/>
        <v>24</v>
      </c>
      <c r="AC51" s="4">
        <f ca="1" t="shared" si="72"/>
        <v>42</v>
      </c>
      <c r="AD51" s="2">
        <f t="shared" si="73"/>
        <v>194</v>
      </c>
      <c r="AE51" s="2">
        <f ca="1" t="shared" si="74"/>
        <v>4</v>
      </c>
      <c r="AF51" s="6">
        <f t="shared" si="75"/>
        <v>26</v>
      </c>
      <c r="AG51" s="4">
        <f ca="1" t="shared" si="76"/>
        <v>38</v>
      </c>
      <c r="AH51" s="2">
        <f t="shared" si="77"/>
        <v>232</v>
      </c>
      <c r="AI51" s="2">
        <f ca="1" t="shared" si="78"/>
        <v>4</v>
      </c>
      <c r="AJ51" s="6">
        <f t="shared" si="79"/>
        <v>26</v>
      </c>
      <c r="AK51" s="4">
        <f ca="1" t="shared" si="80"/>
        <v>13</v>
      </c>
      <c r="AL51" s="2">
        <f t="shared" si="81"/>
        <v>245</v>
      </c>
      <c r="AM51" s="2">
        <f ca="1" t="shared" si="82"/>
        <v>4</v>
      </c>
      <c r="AN51" s="6">
        <f t="shared" si="83"/>
        <v>25</v>
      </c>
      <c r="AO51" s="4">
        <f ca="1" t="shared" si="84"/>
        <v>33</v>
      </c>
      <c r="AP51" s="2">
        <f t="shared" si="85"/>
        <v>278</v>
      </c>
      <c r="AQ51" s="2">
        <f ca="1" t="shared" si="86"/>
        <v>4</v>
      </c>
      <c r="AR51" s="6">
        <f t="shared" si="87"/>
        <v>27</v>
      </c>
      <c r="AT51" s="4">
        <f t="shared" si="88"/>
        <v>278</v>
      </c>
      <c r="AU51" s="2">
        <f ca="1" t="shared" si="89"/>
        <v>4</v>
      </c>
      <c r="AV51" s="2">
        <f t="shared" si="90"/>
        <v>27</v>
      </c>
      <c r="AW51" s="4">
        <f t="shared" si="91"/>
        <v>10</v>
      </c>
      <c r="AX51" s="2">
        <f t="shared" si="92"/>
        <v>44</v>
      </c>
      <c r="AY51" s="6">
        <f t="shared" si="93"/>
        <v>30</v>
      </c>
    </row>
    <row r="52" spans="1:51" ht="15.75">
      <c r="A52" s="14" t="s">
        <v>0</v>
      </c>
      <c r="B52" s="39">
        <v>67</v>
      </c>
      <c r="C52" s="38" t="str">
        <f>IF(ISBLANK(B52),"",VLOOKUP(B52,Entries!$A$4:$C$70,3,FALSE))</f>
        <v>GFDR Ladies</v>
      </c>
      <c r="D52" s="4">
        <f t="shared" si="47"/>
        <v>328</v>
      </c>
      <c r="E52" s="2">
        <f ca="1" t="shared" si="48"/>
        <v>5</v>
      </c>
      <c r="F52" s="2">
        <f t="shared" si="49"/>
        <v>32</v>
      </c>
      <c r="G52" s="4">
        <f ca="1" t="shared" si="50"/>
        <v>23</v>
      </c>
      <c r="H52" s="5">
        <f ca="1" t="shared" si="51"/>
        <v>2</v>
      </c>
      <c r="I52" s="4">
        <f ca="1" t="shared" si="52"/>
        <v>41</v>
      </c>
      <c r="J52" s="2">
        <f t="shared" si="53"/>
        <v>64</v>
      </c>
      <c r="K52" s="2">
        <f ca="1" t="shared" si="54"/>
        <v>6</v>
      </c>
      <c r="L52" s="6">
        <f t="shared" si="55"/>
        <v>33</v>
      </c>
      <c r="M52" s="4">
        <f ca="1" t="shared" si="56"/>
        <v>28</v>
      </c>
      <c r="N52" s="2">
        <f t="shared" si="57"/>
        <v>92</v>
      </c>
      <c r="O52" s="2">
        <f ca="1" t="shared" si="58"/>
        <v>4</v>
      </c>
      <c r="P52" s="6">
        <f t="shared" si="59"/>
        <v>27</v>
      </c>
      <c r="Q52" s="4">
        <f ca="1" t="shared" si="60"/>
        <v>50</v>
      </c>
      <c r="R52" s="2">
        <f t="shared" si="61"/>
        <v>142</v>
      </c>
      <c r="S52" s="2">
        <f ca="1" t="shared" si="62"/>
        <v>5</v>
      </c>
      <c r="T52" s="6">
        <f t="shared" si="63"/>
        <v>33</v>
      </c>
      <c r="U52" s="4">
        <f ca="1" t="shared" si="64"/>
        <v>20</v>
      </c>
      <c r="V52" s="2">
        <f t="shared" si="65"/>
        <v>162</v>
      </c>
      <c r="W52" s="2">
        <f ca="1" t="shared" si="66"/>
        <v>5</v>
      </c>
      <c r="X52" s="6">
        <f t="shared" si="67"/>
        <v>30</v>
      </c>
      <c r="Y52" s="4">
        <f ca="1" t="shared" si="68"/>
        <v>34</v>
      </c>
      <c r="Z52" s="2">
        <f t="shared" si="69"/>
        <v>196</v>
      </c>
      <c r="AA52" s="2">
        <f ca="1" t="shared" si="70"/>
        <v>5</v>
      </c>
      <c r="AB52" s="6">
        <f t="shared" si="71"/>
        <v>29</v>
      </c>
      <c r="AC52" s="4">
        <f ca="1" t="shared" si="72"/>
        <v>32</v>
      </c>
      <c r="AD52" s="2">
        <f t="shared" si="73"/>
        <v>228</v>
      </c>
      <c r="AE52" s="2">
        <f ca="1" t="shared" si="74"/>
        <v>5</v>
      </c>
      <c r="AF52" s="6">
        <f t="shared" si="75"/>
        <v>31</v>
      </c>
      <c r="AG52" s="4">
        <f ca="1" t="shared" si="76"/>
        <v>31</v>
      </c>
      <c r="AH52" s="2">
        <f t="shared" si="77"/>
        <v>259</v>
      </c>
      <c r="AI52" s="2">
        <f ca="1" t="shared" si="78"/>
        <v>5</v>
      </c>
      <c r="AJ52" s="6">
        <f t="shared" si="79"/>
        <v>33</v>
      </c>
      <c r="AK52" s="4">
        <f ca="1" t="shared" si="80"/>
        <v>39</v>
      </c>
      <c r="AL52" s="2">
        <f t="shared" si="81"/>
        <v>298</v>
      </c>
      <c r="AM52" s="2">
        <f ca="1" t="shared" si="82"/>
        <v>5</v>
      </c>
      <c r="AN52" s="6">
        <f t="shared" si="83"/>
        <v>33</v>
      </c>
      <c r="AO52" s="4">
        <f ca="1" t="shared" si="84"/>
        <v>30</v>
      </c>
      <c r="AP52" s="2">
        <f t="shared" si="85"/>
        <v>328</v>
      </c>
      <c r="AQ52" s="2">
        <f ca="1" t="shared" si="86"/>
        <v>5</v>
      </c>
      <c r="AR52" s="6">
        <f t="shared" si="87"/>
        <v>32</v>
      </c>
      <c r="AT52" s="4">
        <f t="shared" si="88"/>
        <v>328</v>
      </c>
      <c r="AU52" s="2">
        <f ca="1" t="shared" si="89"/>
        <v>5</v>
      </c>
      <c r="AV52" s="2">
        <f t="shared" si="90"/>
        <v>32</v>
      </c>
      <c r="AW52" s="4">
        <f t="shared" si="91"/>
        <v>20</v>
      </c>
      <c r="AX52" s="2">
        <f t="shared" si="92"/>
        <v>50</v>
      </c>
      <c r="AY52" s="6">
        <f t="shared" si="93"/>
        <v>31.5</v>
      </c>
    </row>
    <row r="53" spans="1:51" ht="15.75">
      <c r="A53" s="14" t="s">
        <v>0</v>
      </c>
      <c r="B53" s="39">
        <v>58</v>
      </c>
      <c r="C53" s="38" t="str">
        <f>IF(ISBLANK(B53),"",VLOOKUP(B53,Entries!$A$4:$C$70,3,FALSE))</f>
        <v>Mid Essex Casuals</v>
      </c>
      <c r="D53" s="4">
        <f t="shared" si="47"/>
        <v>371</v>
      </c>
      <c r="E53" s="5">
        <f ca="1" t="shared" si="48"/>
        <v>6</v>
      </c>
      <c r="F53" s="5">
        <f t="shared" si="49"/>
        <v>37</v>
      </c>
      <c r="G53" s="4">
        <f ca="1" t="shared" si="50"/>
        <v>24</v>
      </c>
      <c r="H53" s="5">
        <f ca="1" t="shared" si="51"/>
        <v>3</v>
      </c>
      <c r="I53" s="4">
        <f ca="1" t="shared" si="52"/>
        <v>39</v>
      </c>
      <c r="J53" s="5">
        <f t="shared" si="53"/>
        <v>63</v>
      </c>
      <c r="K53" s="5">
        <f ca="1" t="shared" si="54"/>
        <v>5</v>
      </c>
      <c r="L53" s="6">
        <f t="shared" si="55"/>
        <v>32</v>
      </c>
      <c r="M53" s="4">
        <f ca="1" t="shared" si="56"/>
        <v>48</v>
      </c>
      <c r="N53" s="5">
        <f t="shared" si="57"/>
        <v>111</v>
      </c>
      <c r="O53" s="5">
        <f ca="1" t="shared" si="58"/>
        <v>6</v>
      </c>
      <c r="P53" s="6">
        <f t="shared" si="59"/>
        <v>35</v>
      </c>
      <c r="Q53" s="4">
        <f ca="1" t="shared" si="60"/>
        <v>37</v>
      </c>
      <c r="R53" s="5">
        <f t="shared" si="61"/>
        <v>148</v>
      </c>
      <c r="S53" s="5">
        <f ca="1" t="shared" si="62"/>
        <v>6</v>
      </c>
      <c r="T53" s="6">
        <f t="shared" si="63"/>
        <v>38</v>
      </c>
      <c r="U53" s="4">
        <f ca="1" t="shared" si="64"/>
        <v>16</v>
      </c>
      <c r="V53" s="5">
        <f t="shared" si="65"/>
        <v>164</v>
      </c>
      <c r="W53" s="5">
        <f ca="1" t="shared" si="66"/>
        <v>6</v>
      </c>
      <c r="X53" s="6">
        <f t="shared" si="67"/>
        <v>31</v>
      </c>
      <c r="Y53" s="4">
        <f ca="1" t="shared" si="68"/>
        <v>54</v>
      </c>
      <c r="Z53" s="5">
        <f t="shared" si="69"/>
        <v>218</v>
      </c>
      <c r="AA53" s="5">
        <f ca="1" t="shared" si="70"/>
        <v>6</v>
      </c>
      <c r="AB53" s="6">
        <f t="shared" si="71"/>
        <v>38</v>
      </c>
      <c r="AC53" s="4">
        <f ca="1" t="shared" si="72"/>
        <v>50</v>
      </c>
      <c r="AD53" s="5">
        <f t="shared" si="73"/>
        <v>268</v>
      </c>
      <c r="AE53" s="5">
        <f ca="1" t="shared" si="74"/>
        <v>6</v>
      </c>
      <c r="AF53" s="6">
        <f t="shared" si="75"/>
        <v>43</v>
      </c>
      <c r="AG53" s="4">
        <f ca="1" t="shared" si="76"/>
        <v>26</v>
      </c>
      <c r="AH53" s="5">
        <f t="shared" si="77"/>
        <v>294</v>
      </c>
      <c r="AI53" s="5">
        <f ca="1" t="shared" si="78"/>
        <v>6</v>
      </c>
      <c r="AJ53" s="6">
        <f t="shared" si="79"/>
        <v>39</v>
      </c>
      <c r="AK53" s="4">
        <f ca="1" t="shared" si="80"/>
        <v>35</v>
      </c>
      <c r="AL53" s="5">
        <f t="shared" si="81"/>
        <v>329</v>
      </c>
      <c r="AM53" s="5">
        <f ca="1" t="shared" si="82"/>
        <v>6</v>
      </c>
      <c r="AN53" s="6">
        <f t="shared" si="83"/>
        <v>38</v>
      </c>
      <c r="AO53" s="4">
        <f ca="1" t="shared" si="84"/>
        <v>42</v>
      </c>
      <c r="AP53" s="5">
        <f t="shared" si="85"/>
        <v>371</v>
      </c>
      <c r="AQ53" s="5">
        <f ca="1" t="shared" si="86"/>
        <v>6</v>
      </c>
      <c r="AR53" s="6">
        <f t="shared" si="87"/>
        <v>37</v>
      </c>
      <c r="AT53" s="4">
        <f t="shared" si="88"/>
        <v>371</v>
      </c>
      <c r="AU53" s="5">
        <f ca="1" t="shared" si="89"/>
        <v>6</v>
      </c>
      <c r="AV53" s="5">
        <f t="shared" si="90"/>
        <v>37</v>
      </c>
      <c r="AW53" s="4">
        <f t="shared" si="91"/>
        <v>16</v>
      </c>
      <c r="AX53" s="5">
        <f t="shared" si="92"/>
        <v>54</v>
      </c>
      <c r="AY53" s="6">
        <f t="shared" si="93"/>
        <v>38</v>
      </c>
    </row>
    <row r="54" spans="1:51" s="48" customFormat="1" ht="15.75">
      <c r="A54" s="14" t="s">
        <v>0</v>
      </c>
      <c r="B54" s="39">
        <v>63</v>
      </c>
      <c r="C54" s="38" t="str">
        <f>IF(ISBLANK(B54),"",VLOOKUP(B54,Entries!$A$4:$C$70,3,FALSE))</f>
        <v>Springfield Striders Ladies B</v>
      </c>
      <c r="D54" s="4">
        <f t="shared" si="47"/>
        <v>394</v>
      </c>
      <c r="E54" s="5">
        <f ca="1" t="shared" si="48"/>
        <v>7</v>
      </c>
      <c r="F54" s="5">
        <f t="shared" si="49"/>
        <v>42</v>
      </c>
      <c r="G54" s="4">
        <f ca="1" t="shared" si="50"/>
        <v>48</v>
      </c>
      <c r="H54" s="5">
        <f ca="1" t="shared" si="51"/>
        <v>10</v>
      </c>
      <c r="I54" s="4">
        <f ca="1" t="shared" si="52"/>
        <v>45</v>
      </c>
      <c r="J54" s="5">
        <f t="shared" si="53"/>
        <v>93</v>
      </c>
      <c r="K54" s="5">
        <f ca="1" t="shared" si="54"/>
        <v>10</v>
      </c>
      <c r="L54" s="6">
        <f t="shared" si="55"/>
        <v>49</v>
      </c>
      <c r="M54" s="4">
        <f ca="1" t="shared" si="56"/>
        <v>34</v>
      </c>
      <c r="N54" s="5">
        <f t="shared" si="57"/>
        <v>127</v>
      </c>
      <c r="O54" s="5">
        <f ca="1" t="shared" si="58"/>
        <v>8</v>
      </c>
      <c r="P54" s="6">
        <f t="shared" si="59"/>
        <v>47</v>
      </c>
      <c r="Q54" s="4">
        <f ca="1" t="shared" si="60"/>
        <v>41</v>
      </c>
      <c r="R54" s="5">
        <f t="shared" si="61"/>
        <v>168</v>
      </c>
      <c r="S54" s="5">
        <f ca="1" t="shared" si="62"/>
        <v>8</v>
      </c>
      <c r="T54" s="6">
        <f t="shared" si="63"/>
        <v>48</v>
      </c>
      <c r="U54" s="4">
        <f ca="1" t="shared" si="64"/>
        <v>43</v>
      </c>
      <c r="V54" s="5">
        <f t="shared" si="65"/>
        <v>211</v>
      </c>
      <c r="W54" s="5">
        <f ca="1" t="shared" si="66"/>
        <v>8</v>
      </c>
      <c r="X54" s="6">
        <f t="shared" si="67"/>
        <v>45</v>
      </c>
      <c r="Y54" s="4">
        <f ca="1" t="shared" si="68"/>
        <v>40</v>
      </c>
      <c r="Z54" s="5">
        <f t="shared" si="69"/>
        <v>251</v>
      </c>
      <c r="AA54" s="5">
        <f ca="1" t="shared" si="70"/>
        <v>8</v>
      </c>
      <c r="AB54" s="6">
        <f t="shared" si="71"/>
        <v>45</v>
      </c>
      <c r="AC54" s="4">
        <f ca="1" t="shared" si="72"/>
        <v>39</v>
      </c>
      <c r="AD54" s="5">
        <f t="shared" si="73"/>
        <v>290</v>
      </c>
      <c r="AE54" s="5">
        <f ca="1" t="shared" si="74"/>
        <v>7</v>
      </c>
      <c r="AF54" s="6">
        <f t="shared" si="75"/>
        <v>44</v>
      </c>
      <c r="AG54" s="4">
        <f ca="1" t="shared" si="76"/>
        <v>42</v>
      </c>
      <c r="AH54" s="5">
        <f t="shared" si="77"/>
        <v>332</v>
      </c>
      <c r="AI54" s="5">
        <f ca="1" t="shared" si="78"/>
        <v>7</v>
      </c>
      <c r="AJ54" s="6">
        <f t="shared" si="79"/>
        <v>44</v>
      </c>
      <c r="AK54" s="4">
        <f ca="1" t="shared" si="80"/>
        <v>16</v>
      </c>
      <c r="AL54" s="5">
        <f t="shared" si="81"/>
        <v>348</v>
      </c>
      <c r="AM54" s="5">
        <f ca="1" t="shared" si="82"/>
        <v>7</v>
      </c>
      <c r="AN54" s="6">
        <f t="shared" si="83"/>
        <v>40</v>
      </c>
      <c r="AO54" s="4">
        <f ca="1" t="shared" si="84"/>
        <v>46</v>
      </c>
      <c r="AP54" s="5">
        <f t="shared" si="85"/>
        <v>394</v>
      </c>
      <c r="AQ54" s="5">
        <f ca="1" t="shared" si="86"/>
        <v>7</v>
      </c>
      <c r="AR54" s="6">
        <f t="shared" si="87"/>
        <v>42</v>
      </c>
      <c r="AS54" s="1"/>
      <c r="AT54" s="4">
        <f t="shared" si="88"/>
        <v>394</v>
      </c>
      <c r="AU54" s="5">
        <f ca="1" t="shared" si="89"/>
        <v>7</v>
      </c>
      <c r="AV54" s="5">
        <f t="shared" si="90"/>
        <v>42</v>
      </c>
      <c r="AW54" s="4">
        <f t="shared" si="91"/>
        <v>16</v>
      </c>
      <c r="AX54" s="5">
        <f t="shared" si="92"/>
        <v>48</v>
      </c>
      <c r="AY54" s="6">
        <f t="shared" si="93"/>
        <v>41.5</v>
      </c>
    </row>
    <row r="55" spans="1:51" ht="15.75">
      <c r="A55" s="14" t="s">
        <v>0</v>
      </c>
      <c r="B55" s="39">
        <v>64</v>
      </c>
      <c r="C55" s="38" t="str">
        <f>IF(ISBLANK(B55),"",VLOOKUP(B55,Entries!$A$4:$C$70,3,FALSE))</f>
        <v>Thrift Green Trotters Ladies A</v>
      </c>
      <c r="D55" s="4">
        <f t="shared" si="47"/>
        <v>405</v>
      </c>
      <c r="E55" s="5">
        <f ca="1" t="shared" si="48"/>
        <v>8</v>
      </c>
      <c r="F55" s="5">
        <f t="shared" si="49"/>
        <v>44</v>
      </c>
      <c r="G55" s="4">
        <f ca="1" t="shared" si="50"/>
        <v>31</v>
      </c>
      <c r="H55" s="6">
        <f ca="1" t="shared" si="51"/>
        <v>6</v>
      </c>
      <c r="I55" s="5">
        <f ca="1" t="shared" si="52"/>
        <v>52</v>
      </c>
      <c r="J55" s="5">
        <f t="shared" si="53"/>
        <v>83</v>
      </c>
      <c r="K55" s="5">
        <f ca="1" t="shared" si="54"/>
        <v>8</v>
      </c>
      <c r="L55" s="6">
        <f t="shared" si="55"/>
        <v>44</v>
      </c>
      <c r="M55" s="4">
        <f ca="1" t="shared" si="56"/>
        <v>42</v>
      </c>
      <c r="N55" s="5">
        <f t="shared" si="57"/>
        <v>125</v>
      </c>
      <c r="O55" s="5">
        <f ca="1" t="shared" si="58"/>
        <v>7</v>
      </c>
      <c r="P55" s="6">
        <f t="shared" si="59"/>
        <v>46</v>
      </c>
      <c r="Q55" s="4">
        <f ca="1" t="shared" si="60"/>
        <v>54</v>
      </c>
      <c r="R55" s="5">
        <f t="shared" si="61"/>
        <v>179</v>
      </c>
      <c r="S55" s="5">
        <f ca="1" t="shared" si="62"/>
        <v>9</v>
      </c>
      <c r="T55" s="6">
        <f t="shared" si="63"/>
        <v>50</v>
      </c>
      <c r="U55" s="4">
        <f ca="1" t="shared" si="64"/>
        <v>51</v>
      </c>
      <c r="V55" s="5">
        <f t="shared" si="65"/>
        <v>230</v>
      </c>
      <c r="W55" s="5">
        <f ca="1" t="shared" si="66"/>
        <v>10</v>
      </c>
      <c r="X55" s="6">
        <f t="shared" si="67"/>
        <v>51</v>
      </c>
      <c r="Y55" s="4">
        <f ca="1" t="shared" si="68"/>
        <v>32</v>
      </c>
      <c r="Z55" s="5">
        <f t="shared" si="69"/>
        <v>262</v>
      </c>
      <c r="AA55" s="5">
        <f ca="1" t="shared" si="70"/>
        <v>9</v>
      </c>
      <c r="AB55" s="6">
        <f t="shared" si="71"/>
        <v>48</v>
      </c>
      <c r="AC55" s="4">
        <f ca="1" t="shared" si="72"/>
        <v>36</v>
      </c>
      <c r="AD55" s="5">
        <f t="shared" si="73"/>
        <v>298</v>
      </c>
      <c r="AE55" s="5">
        <f ca="1" t="shared" si="74"/>
        <v>9</v>
      </c>
      <c r="AF55" s="6">
        <f t="shared" si="75"/>
        <v>47</v>
      </c>
      <c r="AG55" s="4">
        <f ca="1" t="shared" si="76"/>
        <v>52</v>
      </c>
      <c r="AH55" s="5">
        <f t="shared" si="77"/>
        <v>350</v>
      </c>
      <c r="AI55" s="5">
        <f ca="1" t="shared" si="78"/>
        <v>8</v>
      </c>
      <c r="AJ55" s="6">
        <f t="shared" si="79"/>
        <v>47</v>
      </c>
      <c r="AK55" s="4">
        <f ca="1" t="shared" si="80"/>
        <v>32</v>
      </c>
      <c r="AL55" s="5">
        <f t="shared" si="81"/>
        <v>382</v>
      </c>
      <c r="AM55" s="5">
        <f ca="1" t="shared" si="82"/>
        <v>8</v>
      </c>
      <c r="AN55" s="6">
        <f t="shared" si="83"/>
        <v>45</v>
      </c>
      <c r="AO55" s="4">
        <f ca="1" t="shared" si="84"/>
        <v>23</v>
      </c>
      <c r="AP55" s="5">
        <f t="shared" si="85"/>
        <v>405</v>
      </c>
      <c r="AQ55" s="5">
        <f ca="1" t="shared" si="86"/>
        <v>8</v>
      </c>
      <c r="AR55" s="6">
        <f t="shared" si="87"/>
        <v>44</v>
      </c>
      <c r="AT55" s="4">
        <f t="shared" si="88"/>
        <v>405</v>
      </c>
      <c r="AU55" s="5">
        <f ca="1" t="shared" si="89"/>
        <v>8</v>
      </c>
      <c r="AV55" s="5">
        <f t="shared" si="90"/>
        <v>44</v>
      </c>
      <c r="AW55" s="4">
        <f t="shared" si="91"/>
        <v>23</v>
      </c>
      <c r="AX55" s="5">
        <f t="shared" si="92"/>
        <v>54</v>
      </c>
      <c r="AY55" s="6">
        <f t="shared" si="93"/>
        <v>39</v>
      </c>
    </row>
    <row r="56" spans="1:51" ht="15.75">
      <c r="A56" s="14" t="s">
        <v>0</v>
      </c>
      <c r="B56" s="39">
        <v>60</v>
      </c>
      <c r="C56" s="38" t="str">
        <f>IF(ISBLANK(B56),"",VLOOKUP(B56,Entries!$A$4:$C$70,3,FALSE))</f>
        <v>Tiptree RR </v>
      </c>
      <c r="D56" s="4">
        <f t="shared" si="47"/>
        <v>415</v>
      </c>
      <c r="E56" s="5">
        <f ca="1" t="shared" si="48"/>
        <v>9</v>
      </c>
      <c r="F56" s="5">
        <f t="shared" si="49"/>
        <v>46</v>
      </c>
      <c r="G56" s="4">
        <f ca="1" t="shared" si="50"/>
        <v>59</v>
      </c>
      <c r="H56" s="6">
        <f ca="1" t="shared" si="51"/>
        <v>12</v>
      </c>
      <c r="I56" s="5">
        <f ca="1" t="shared" si="52"/>
        <v>46</v>
      </c>
      <c r="J56" s="5">
        <f t="shared" si="53"/>
        <v>105</v>
      </c>
      <c r="K56" s="5">
        <f ca="1" t="shared" si="54"/>
        <v>11</v>
      </c>
      <c r="L56" s="6">
        <f t="shared" si="55"/>
        <v>52</v>
      </c>
      <c r="M56" s="4">
        <f ca="1" t="shared" si="56"/>
        <v>53</v>
      </c>
      <c r="N56" s="5">
        <f t="shared" si="57"/>
        <v>158</v>
      </c>
      <c r="O56" s="5">
        <f ca="1" t="shared" si="58"/>
        <v>11</v>
      </c>
      <c r="P56" s="6">
        <f t="shared" si="59"/>
        <v>54</v>
      </c>
      <c r="Q56" s="4">
        <f ca="1" t="shared" si="60"/>
        <v>39</v>
      </c>
      <c r="R56" s="5">
        <f t="shared" si="61"/>
        <v>197</v>
      </c>
      <c r="S56" s="5">
        <f ca="1" t="shared" si="62"/>
        <v>11</v>
      </c>
      <c r="T56" s="6">
        <f t="shared" si="63"/>
        <v>52</v>
      </c>
      <c r="U56" s="4">
        <f ca="1" t="shared" si="64"/>
        <v>39</v>
      </c>
      <c r="V56" s="5">
        <f t="shared" si="65"/>
        <v>236</v>
      </c>
      <c r="W56" s="5">
        <f ca="1" t="shared" si="66"/>
        <v>11</v>
      </c>
      <c r="X56" s="6">
        <f t="shared" si="67"/>
        <v>53</v>
      </c>
      <c r="Y56" s="4">
        <f ca="1" t="shared" si="68"/>
        <v>35</v>
      </c>
      <c r="Z56" s="5">
        <f t="shared" si="69"/>
        <v>271</v>
      </c>
      <c r="AA56" s="5">
        <f ca="1" t="shared" si="70"/>
        <v>10</v>
      </c>
      <c r="AB56" s="6">
        <f t="shared" si="71"/>
        <v>51</v>
      </c>
      <c r="AC56" s="4">
        <f ca="1" t="shared" si="72"/>
        <v>25</v>
      </c>
      <c r="AD56" s="5">
        <f t="shared" si="73"/>
        <v>296</v>
      </c>
      <c r="AE56" s="5">
        <f ca="1" t="shared" si="74"/>
        <v>8</v>
      </c>
      <c r="AF56" s="6">
        <f t="shared" si="75"/>
        <v>46</v>
      </c>
      <c r="AG56" s="4">
        <f ca="1" t="shared" si="76"/>
        <v>56</v>
      </c>
      <c r="AH56" s="5">
        <f t="shared" si="77"/>
        <v>352</v>
      </c>
      <c r="AI56" s="5">
        <f ca="1" t="shared" si="78"/>
        <v>9</v>
      </c>
      <c r="AJ56" s="6">
        <f t="shared" si="79"/>
        <v>48</v>
      </c>
      <c r="AK56" s="4">
        <f ca="1" t="shared" si="80"/>
        <v>38</v>
      </c>
      <c r="AL56" s="5">
        <f t="shared" si="81"/>
        <v>390</v>
      </c>
      <c r="AM56" s="5">
        <f ca="1" t="shared" si="82"/>
        <v>9</v>
      </c>
      <c r="AN56" s="6">
        <f t="shared" si="83"/>
        <v>47</v>
      </c>
      <c r="AO56" s="4">
        <f ca="1" t="shared" si="84"/>
        <v>25</v>
      </c>
      <c r="AP56" s="5">
        <f t="shared" si="85"/>
        <v>415</v>
      </c>
      <c r="AQ56" s="5">
        <f ca="1" t="shared" si="86"/>
        <v>9</v>
      </c>
      <c r="AR56" s="6">
        <f t="shared" si="87"/>
        <v>46</v>
      </c>
      <c r="AT56" s="4">
        <f t="shared" si="88"/>
        <v>415</v>
      </c>
      <c r="AU56" s="5">
        <f ca="1" t="shared" si="89"/>
        <v>9</v>
      </c>
      <c r="AV56" s="5">
        <f t="shared" si="90"/>
        <v>46</v>
      </c>
      <c r="AW56" s="4">
        <f t="shared" si="91"/>
        <v>25</v>
      </c>
      <c r="AX56" s="5">
        <f t="shared" si="92"/>
        <v>59</v>
      </c>
      <c r="AY56" s="6">
        <f t="shared" si="93"/>
        <v>39</v>
      </c>
    </row>
    <row r="57" spans="1:51" ht="15.75">
      <c r="A57" s="14" t="s">
        <v>0</v>
      </c>
      <c r="B57" s="39">
        <v>69</v>
      </c>
      <c r="C57" s="38" t="str">
        <f>IF(ISBLANK(B57),"",VLOOKUP(B57,Entries!$A$4:$C$70,3,FALSE))</f>
        <v>Benfleet Ladies B</v>
      </c>
      <c r="D57" s="4">
        <f t="shared" si="47"/>
        <v>469</v>
      </c>
      <c r="E57" s="5">
        <f ca="1" t="shared" si="48"/>
        <v>10</v>
      </c>
      <c r="F57" s="5">
        <f t="shared" si="49"/>
        <v>50</v>
      </c>
      <c r="G57" s="4">
        <f ca="1" t="shared" si="50"/>
        <v>46</v>
      </c>
      <c r="H57" s="6">
        <f ca="1" t="shared" si="51"/>
        <v>9</v>
      </c>
      <c r="I57" s="5">
        <f ca="1" t="shared" si="52"/>
        <v>40</v>
      </c>
      <c r="J57" s="5">
        <f t="shared" si="53"/>
        <v>86</v>
      </c>
      <c r="K57" s="5">
        <f ca="1" t="shared" si="54"/>
        <v>9</v>
      </c>
      <c r="L57" s="6">
        <f t="shared" si="55"/>
        <v>47</v>
      </c>
      <c r="M57" s="4">
        <f ca="1" t="shared" si="56"/>
        <v>51</v>
      </c>
      <c r="N57" s="5">
        <f t="shared" si="57"/>
        <v>137</v>
      </c>
      <c r="O57" s="5">
        <f ca="1" t="shared" si="58"/>
        <v>10</v>
      </c>
      <c r="P57" s="6">
        <f t="shared" si="59"/>
        <v>52</v>
      </c>
      <c r="Q57" s="4">
        <f ca="1" t="shared" si="60"/>
        <v>47</v>
      </c>
      <c r="R57" s="5">
        <f t="shared" si="61"/>
        <v>184</v>
      </c>
      <c r="S57" s="5">
        <f ca="1" t="shared" si="62"/>
        <v>10</v>
      </c>
      <c r="T57" s="6">
        <f t="shared" si="63"/>
        <v>51</v>
      </c>
      <c r="U57" s="4">
        <f ca="1" t="shared" si="64"/>
        <v>44</v>
      </c>
      <c r="V57" s="5">
        <f t="shared" si="65"/>
        <v>228</v>
      </c>
      <c r="W57" s="5">
        <f ca="1" t="shared" si="66"/>
        <v>9</v>
      </c>
      <c r="X57" s="6">
        <f t="shared" si="67"/>
        <v>50</v>
      </c>
      <c r="Y57" s="4">
        <f ca="1" t="shared" si="68"/>
        <v>58</v>
      </c>
      <c r="Z57" s="5">
        <f t="shared" si="69"/>
        <v>286</v>
      </c>
      <c r="AA57" s="5">
        <f ca="1" t="shared" si="70"/>
        <v>11</v>
      </c>
      <c r="AB57" s="6">
        <f t="shared" si="71"/>
        <v>53</v>
      </c>
      <c r="AC57" s="4">
        <f ca="1" t="shared" si="72"/>
        <v>53</v>
      </c>
      <c r="AD57" s="5">
        <f t="shared" si="73"/>
        <v>339</v>
      </c>
      <c r="AE57" s="5">
        <f ca="1" t="shared" si="74"/>
        <v>11</v>
      </c>
      <c r="AF57" s="6">
        <f t="shared" si="75"/>
        <v>52</v>
      </c>
      <c r="AG57" s="4">
        <f ca="1" t="shared" si="76"/>
        <v>46</v>
      </c>
      <c r="AH57" s="5">
        <f t="shared" si="77"/>
        <v>385</v>
      </c>
      <c r="AI57" s="5">
        <f ca="1" t="shared" si="78"/>
        <v>11</v>
      </c>
      <c r="AJ57" s="6">
        <f t="shared" si="79"/>
        <v>52</v>
      </c>
      <c r="AK57" s="4">
        <f ca="1" t="shared" si="80"/>
        <v>44</v>
      </c>
      <c r="AL57" s="5">
        <f t="shared" si="81"/>
        <v>429</v>
      </c>
      <c r="AM57" s="5">
        <f ca="1" t="shared" si="82"/>
        <v>11</v>
      </c>
      <c r="AN57" s="6">
        <f t="shared" si="83"/>
        <v>53</v>
      </c>
      <c r="AO57" s="4">
        <f ca="1" t="shared" si="84"/>
        <v>40</v>
      </c>
      <c r="AP57" s="5">
        <f t="shared" si="85"/>
        <v>469</v>
      </c>
      <c r="AQ57" s="5">
        <f ca="1" t="shared" si="86"/>
        <v>10</v>
      </c>
      <c r="AR57" s="6">
        <f t="shared" si="87"/>
        <v>50</v>
      </c>
      <c r="AS57" s="48"/>
      <c r="AT57" s="4">
        <f t="shared" si="88"/>
        <v>469</v>
      </c>
      <c r="AU57" s="5">
        <f ca="1" t="shared" si="89"/>
        <v>10</v>
      </c>
      <c r="AV57" s="5">
        <f t="shared" si="90"/>
        <v>50</v>
      </c>
      <c r="AW57" s="4">
        <f t="shared" si="91"/>
        <v>40</v>
      </c>
      <c r="AX57" s="5">
        <f t="shared" si="92"/>
        <v>58</v>
      </c>
      <c r="AY57" s="6">
        <f t="shared" si="93"/>
        <v>46</v>
      </c>
    </row>
    <row r="58" spans="1:51" s="48" customFormat="1" ht="15.75">
      <c r="A58" s="14" t="s">
        <v>0</v>
      </c>
      <c r="B58" s="39">
        <v>70</v>
      </c>
      <c r="C58" s="38" t="str">
        <f>IF(ISBLANK(B58),"",VLOOKUP(B58,Entries!$A$4:$C$70,3,FALSE))</f>
        <v>Billericay Ladies</v>
      </c>
      <c r="D58" s="4">
        <f t="shared" si="47"/>
        <v>526</v>
      </c>
      <c r="E58" s="5">
        <f ca="1" t="shared" si="48"/>
        <v>11</v>
      </c>
      <c r="F58" s="5">
        <f t="shared" si="49"/>
        <v>54</v>
      </c>
      <c r="G58" s="4">
        <f ca="1" t="shared" si="50"/>
        <v>42</v>
      </c>
      <c r="H58" s="6">
        <f ca="1" t="shared" si="51"/>
        <v>7</v>
      </c>
      <c r="I58" s="5">
        <f ca="1" t="shared" si="52"/>
        <v>38</v>
      </c>
      <c r="J58" s="5">
        <f t="shared" si="53"/>
        <v>80</v>
      </c>
      <c r="K58" s="5">
        <f ca="1" t="shared" si="54"/>
        <v>7</v>
      </c>
      <c r="L58" s="6">
        <f t="shared" si="55"/>
        <v>40</v>
      </c>
      <c r="M58" s="4">
        <f ca="1" t="shared" si="56"/>
        <v>54</v>
      </c>
      <c r="N58" s="5">
        <f t="shared" si="57"/>
        <v>134</v>
      </c>
      <c r="O58" s="5">
        <f ca="1" t="shared" si="58"/>
        <v>9</v>
      </c>
      <c r="P58" s="6">
        <f t="shared" si="59"/>
        <v>51</v>
      </c>
      <c r="Q58" s="4">
        <f ca="1" t="shared" si="60"/>
        <v>15</v>
      </c>
      <c r="R58" s="5">
        <f t="shared" si="61"/>
        <v>149</v>
      </c>
      <c r="S58" s="5">
        <f ca="1" t="shared" si="62"/>
        <v>7</v>
      </c>
      <c r="T58" s="6">
        <f t="shared" si="63"/>
        <v>39</v>
      </c>
      <c r="U58" s="4">
        <f ca="1" t="shared" si="64"/>
        <v>27</v>
      </c>
      <c r="V58" s="5">
        <f t="shared" si="65"/>
        <v>176</v>
      </c>
      <c r="W58" s="5">
        <f ca="1" t="shared" si="66"/>
        <v>7</v>
      </c>
      <c r="X58" s="6">
        <f t="shared" si="67"/>
        <v>39</v>
      </c>
      <c r="Y58" s="4">
        <f ca="1" t="shared" si="68"/>
        <v>47</v>
      </c>
      <c r="Z58" s="5">
        <f t="shared" si="69"/>
        <v>223</v>
      </c>
      <c r="AA58" s="5">
        <f ca="1" t="shared" si="70"/>
        <v>7</v>
      </c>
      <c r="AB58" s="6">
        <f t="shared" si="71"/>
        <v>41</v>
      </c>
      <c r="AC58" s="4">
        <f ca="1" t="shared" si="72"/>
        <v>100</v>
      </c>
      <c r="AD58" s="5">
        <f t="shared" si="73"/>
        <v>323</v>
      </c>
      <c r="AE58" s="5">
        <f ca="1" t="shared" si="74"/>
        <v>10</v>
      </c>
      <c r="AF58" s="6">
        <f t="shared" si="75"/>
        <v>51</v>
      </c>
      <c r="AG58" s="4">
        <f ca="1" t="shared" si="76"/>
        <v>54</v>
      </c>
      <c r="AH58" s="5">
        <f t="shared" si="77"/>
        <v>377</v>
      </c>
      <c r="AI58" s="5">
        <f ca="1" t="shared" si="78"/>
        <v>10</v>
      </c>
      <c r="AJ58" s="6">
        <f t="shared" si="79"/>
        <v>51</v>
      </c>
      <c r="AK58" s="4">
        <f ca="1" t="shared" si="80"/>
        <v>49</v>
      </c>
      <c r="AL58" s="5">
        <f t="shared" si="81"/>
        <v>426</v>
      </c>
      <c r="AM58" s="5">
        <f ca="1" t="shared" si="82"/>
        <v>10</v>
      </c>
      <c r="AN58" s="6">
        <f t="shared" si="83"/>
        <v>52</v>
      </c>
      <c r="AO58" s="4">
        <f ca="1" t="shared" si="84"/>
        <v>100</v>
      </c>
      <c r="AP58" s="5">
        <f t="shared" si="85"/>
        <v>526</v>
      </c>
      <c r="AQ58" s="5">
        <f ca="1" t="shared" si="86"/>
        <v>11</v>
      </c>
      <c r="AR58" s="6">
        <f t="shared" si="87"/>
        <v>54</v>
      </c>
      <c r="AS58" s="1"/>
      <c r="AT58" s="4">
        <f t="shared" si="88"/>
        <v>526</v>
      </c>
      <c r="AU58" s="5">
        <f ca="1" t="shared" si="89"/>
        <v>11</v>
      </c>
      <c r="AV58" s="5">
        <f t="shared" si="90"/>
        <v>54</v>
      </c>
      <c r="AW58" s="4">
        <f t="shared" si="91"/>
        <v>15</v>
      </c>
      <c r="AX58" s="5">
        <f t="shared" si="92"/>
        <v>100</v>
      </c>
      <c r="AY58" s="6">
        <f t="shared" si="93"/>
        <v>48</v>
      </c>
    </row>
    <row r="59" spans="1:51" s="35" customFormat="1" ht="15.75">
      <c r="A59" s="15" t="s">
        <v>0</v>
      </c>
      <c r="B59" s="15">
        <v>57</v>
      </c>
      <c r="C59" s="47" t="str">
        <f>IF(ISBLANK(B59),"",VLOOKUP(B59,Entries!$A$4:$C$70,3,FALSE))</f>
        <v>Pitsea RC </v>
      </c>
      <c r="D59" s="8">
        <f t="shared" si="47"/>
        <v>587</v>
      </c>
      <c r="E59" s="8">
        <f ca="1" t="shared" si="48"/>
        <v>12</v>
      </c>
      <c r="F59" s="8">
        <f t="shared" si="49"/>
        <v>57</v>
      </c>
      <c r="G59" s="8">
        <f ca="1" t="shared" si="50"/>
        <v>54</v>
      </c>
      <c r="H59" s="9">
        <f ca="1" t="shared" si="51"/>
        <v>11</v>
      </c>
      <c r="I59" s="8">
        <f ca="1" t="shared" si="52"/>
        <v>100</v>
      </c>
      <c r="J59" s="8">
        <f t="shared" si="53"/>
        <v>154</v>
      </c>
      <c r="K59" s="8">
        <f ca="1" t="shared" si="54"/>
        <v>12</v>
      </c>
      <c r="L59" s="9">
        <f t="shared" si="55"/>
        <v>60</v>
      </c>
      <c r="M59" s="8">
        <f ca="1" t="shared" si="56"/>
        <v>58</v>
      </c>
      <c r="N59" s="8">
        <f t="shared" si="57"/>
        <v>212</v>
      </c>
      <c r="O59" s="8">
        <f ca="1" t="shared" si="58"/>
        <v>12</v>
      </c>
      <c r="P59" s="9">
        <f t="shared" si="59"/>
        <v>57</v>
      </c>
      <c r="Q59" s="8">
        <f ca="1" t="shared" si="60"/>
        <v>100</v>
      </c>
      <c r="R59" s="8">
        <f t="shared" si="61"/>
        <v>312</v>
      </c>
      <c r="S59" s="8">
        <f ca="1" t="shared" si="62"/>
        <v>12</v>
      </c>
      <c r="T59" s="9">
        <f t="shared" si="63"/>
        <v>57</v>
      </c>
      <c r="U59" s="8">
        <f ca="1" t="shared" si="64"/>
        <v>54</v>
      </c>
      <c r="V59" s="8">
        <f t="shared" si="65"/>
        <v>366</v>
      </c>
      <c r="W59" s="8">
        <f ca="1" t="shared" si="66"/>
        <v>12</v>
      </c>
      <c r="X59" s="9">
        <f t="shared" si="67"/>
        <v>57</v>
      </c>
      <c r="Y59" s="8">
        <f ca="1" t="shared" si="68"/>
        <v>42</v>
      </c>
      <c r="Z59" s="8">
        <f t="shared" si="69"/>
        <v>408</v>
      </c>
      <c r="AA59" s="8">
        <f ca="1" t="shared" si="70"/>
        <v>12</v>
      </c>
      <c r="AB59" s="9">
        <f t="shared" si="71"/>
        <v>57</v>
      </c>
      <c r="AC59" s="8">
        <f ca="1" t="shared" si="72"/>
        <v>43</v>
      </c>
      <c r="AD59" s="8">
        <f t="shared" si="73"/>
        <v>451</v>
      </c>
      <c r="AE59" s="8">
        <f ca="1" t="shared" si="74"/>
        <v>12</v>
      </c>
      <c r="AF59" s="9">
        <f t="shared" si="75"/>
        <v>57</v>
      </c>
      <c r="AG59" s="8">
        <f ca="1" t="shared" si="76"/>
        <v>49</v>
      </c>
      <c r="AH59" s="8">
        <f t="shared" si="77"/>
        <v>500</v>
      </c>
      <c r="AI59" s="8">
        <f ca="1" t="shared" si="78"/>
        <v>12</v>
      </c>
      <c r="AJ59" s="9">
        <f t="shared" si="79"/>
        <v>57</v>
      </c>
      <c r="AK59" s="8">
        <f ca="1" t="shared" si="80"/>
        <v>50</v>
      </c>
      <c r="AL59" s="8">
        <f t="shared" si="81"/>
        <v>550</v>
      </c>
      <c r="AM59" s="8">
        <f ca="1" t="shared" si="82"/>
        <v>12</v>
      </c>
      <c r="AN59" s="9">
        <f t="shared" si="83"/>
        <v>57</v>
      </c>
      <c r="AO59" s="8">
        <f ca="1" t="shared" si="84"/>
        <v>37</v>
      </c>
      <c r="AP59" s="8">
        <f t="shared" si="85"/>
        <v>587</v>
      </c>
      <c r="AQ59" s="8">
        <f ca="1" t="shared" si="86"/>
        <v>12</v>
      </c>
      <c r="AR59" s="9">
        <f t="shared" si="87"/>
        <v>57</v>
      </c>
      <c r="AS59" s="45"/>
      <c r="AT59" s="8">
        <f t="shared" si="88"/>
        <v>587</v>
      </c>
      <c r="AU59" s="8">
        <f ca="1" t="shared" si="89"/>
        <v>12</v>
      </c>
      <c r="AV59" s="9">
        <f t="shared" si="90"/>
        <v>57</v>
      </c>
      <c r="AW59" s="8">
        <f t="shared" si="91"/>
        <v>37</v>
      </c>
      <c r="AX59" s="8">
        <f t="shared" si="92"/>
        <v>100</v>
      </c>
      <c r="AY59" s="9">
        <f t="shared" si="93"/>
        <v>52</v>
      </c>
    </row>
    <row r="60" spans="1:51" ht="15.75">
      <c r="A60" s="14" t="s">
        <v>2</v>
      </c>
      <c r="B60" s="50">
        <v>51</v>
      </c>
      <c r="C60" s="52" t="str">
        <f>IF(ISBLANK(B60),"",VLOOKUP(B60,Entries!$A$4:$C$70,3,FALSE))</f>
        <v>Springfield Striders Vets</v>
      </c>
      <c r="D60" s="2">
        <f t="shared" si="47"/>
        <v>120</v>
      </c>
      <c r="E60" s="2">
        <f ca="1" t="shared" si="48"/>
        <v>1</v>
      </c>
      <c r="F60" s="2">
        <f t="shared" si="49"/>
        <v>9</v>
      </c>
      <c r="G60" s="2">
        <f ca="1" t="shared" si="50"/>
        <v>5</v>
      </c>
      <c r="H60" s="6">
        <f ca="1" t="shared" si="51"/>
        <v>1</v>
      </c>
      <c r="I60" s="2">
        <f ca="1" t="shared" si="52"/>
        <v>8</v>
      </c>
      <c r="J60" s="2">
        <f t="shared" si="53"/>
        <v>13</v>
      </c>
      <c r="K60" s="2">
        <f ca="1" t="shared" si="54"/>
        <v>1</v>
      </c>
      <c r="L60" s="6">
        <f t="shared" si="55"/>
        <v>4</v>
      </c>
      <c r="M60" s="2">
        <f ca="1" t="shared" si="56"/>
        <v>4</v>
      </c>
      <c r="N60" s="2">
        <f t="shared" si="57"/>
        <v>17</v>
      </c>
      <c r="O60" s="2">
        <f ca="1" t="shared" si="58"/>
        <v>1</v>
      </c>
      <c r="P60" s="6">
        <f t="shared" si="59"/>
        <v>4</v>
      </c>
      <c r="Q60" s="2">
        <f ca="1" t="shared" si="60"/>
        <v>11</v>
      </c>
      <c r="R60" s="2">
        <f t="shared" si="61"/>
        <v>28</v>
      </c>
      <c r="S60" s="2">
        <f ca="1" t="shared" si="62"/>
        <v>1</v>
      </c>
      <c r="T60" s="6">
        <f t="shared" si="63"/>
        <v>5</v>
      </c>
      <c r="U60" s="2">
        <f ca="1" t="shared" si="64"/>
        <v>18</v>
      </c>
      <c r="V60" s="2">
        <f t="shared" si="65"/>
        <v>46</v>
      </c>
      <c r="W60" s="2">
        <f ca="1" t="shared" si="66"/>
        <v>1</v>
      </c>
      <c r="X60" s="6">
        <f t="shared" si="67"/>
        <v>7</v>
      </c>
      <c r="Y60" s="2">
        <f ca="1" t="shared" si="68"/>
        <v>18</v>
      </c>
      <c r="Z60" s="2">
        <f t="shared" si="69"/>
        <v>64</v>
      </c>
      <c r="AA60" s="2">
        <f ca="1" t="shared" si="70"/>
        <v>1</v>
      </c>
      <c r="AB60" s="6">
        <f t="shared" si="71"/>
        <v>8</v>
      </c>
      <c r="AC60" s="2">
        <f ca="1" t="shared" si="72"/>
        <v>2</v>
      </c>
      <c r="AD60" s="2">
        <f t="shared" si="73"/>
        <v>66</v>
      </c>
      <c r="AE60" s="2">
        <f ca="1" t="shared" si="74"/>
        <v>1</v>
      </c>
      <c r="AF60" s="6">
        <f t="shared" si="75"/>
        <v>5</v>
      </c>
      <c r="AG60" s="2">
        <f ca="1" t="shared" si="76"/>
        <v>13</v>
      </c>
      <c r="AH60" s="2">
        <f t="shared" si="77"/>
        <v>79</v>
      </c>
      <c r="AI60" s="2">
        <f ca="1" t="shared" si="78"/>
        <v>1</v>
      </c>
      <c r="AJ60" s="6">
        <f t="shared" si="79"/>
        <v>7</v>
      </c>
      <c r="AK60" s="2">
        <f ca="1" t="shared" si="80"/>
        <v>14</v>
      </c>
      <c r="AL60" s="2">
        <f t="shared" si="81"/>
        <v>93</v>
      </c>
      <c r="AM60" s="2">
        <f ca="1" t="shared" si="82"/>
        <v>1</v>
      </c>
      <c r="AN60" s="6">
        <f t="shared" si="83"/>
        <v>8</v>
      </c>
      <c r="AO60" s="2">
        <f ca="1" t="shared" si="84"/>
        <v>27</v>
      </c>
      <c r="AP60" s="2">
        <f t="shared" si="85"/>
        <v>120</v>
      </c>
      <c r="AQ60" s="2">
        <f ca="1" t="shared" si="86"/>
        <v>1</v>
      </c>
      <c r="AR60" s="6">
        <f t="shared" si="87"/>
        <v>9</v>
      </c>
      <c r="AS60" s="46"/>
      <c r="AT60" s="2">
        <f t="shared" si="88"/>
        <v>120</v>
      </c>
      <c r="AU60" s="2">
        <f ca="1" t="shared" si="89"/>
        <v>1</v>
      </c>
      <c r="AV60" s="6">
        <f t="shared" si="90"/>
        <v>9</v>
      </c>
      <c r="AW60" s="2">
        <f t="shared" si="91"/>
        <v>2</v>
      </c>
      <c r="AX60" s="2">
        <f t="shared" si="92"/>
        <v>27</v>
      </c>
      <c r="AY60" s="6">
        <f t="shared" si="93"/>
        <v>12</v>
      </c>
    </row>
    <row r="61" spans="1:51" ht="15.75">
      <c r="A61" s="14" t="s">
        <v>2</v>
      </c>
      <c r="B61" s="50">
        <v>52</v>
      </c>
      <c r="C61" s="47" t="str">
        <f>IF(ISBLANK(B61),"",VLOOKUP(B61,Entries!$A$4:$C$70,3,FALSE))</f>
        <v>Harwich Runners Vets</v>
      </c>
      <c r="D61" s="5">
        <f t="shared" si="47"/>
        <v>151</v>
      </c>
      <c r="E61" s="5">
        <f ca="1" t="shared" si="48"/>
        <v>2</v>
      </c>
      <c r="F61" s="5">
        <f t="shared" si="49"/>
        <v>10</v>
      </c>
      <c r="G61" s="5">
        <f ca="1" t="shared" si="50"/>
        <v>12</v>
      </c>
      <c r="H61" s="6">
        <f ca="1" t="shared" si="51"/>
        <v>2</v>
      </c>
      <c r="I61" s="5">
        <f ca="1" t="shared" si="52"/>
        <v>11</v>
      </c>
      <c r="J61" s="5">
        <f t="shared" si="53"/>
        <v>23</v>
      </c>
      <c r="K61" s="5">
        <f ca="1" t="shared" si="54"/>
        <v>2</v>
      </c>
      <c r="L61" s="6">
        <f t="shared" si="55"/>
        <v>11</v>
      </c>
      <c r="M61" s="5">
        <f ca="1" t="shared" si="56"/>
        <v>20</v>
      </c>
      <c r="N61" s="5">
        <f t="shared" si="57"/>
        <v>43</v>
      </c>
      <c r="O61" s="5">
        <f ca="1" t="shared" si="58"/>
        <v>2</v>
      </c>
      <c r="P61" s="6">
        <f t="shared" si="59"/>
        <v>11</v>
      </c>
      <c r="Q61" s="5">
        <f ca="1" t="shared" si="60"/>
        <v>27</v>
      </c>
      <c r="R61" s="5">
        <f t="shared" si="61"/>
        <v>70</v>
      </c>
      <c r="S61" s="5">
        <f ca="1" t="shared" si="62"/>
        <v>2</v>
      </c>
      <c r="T61" s="6">
        <f t="shared" si="63"/>
        <v>12</v>
      </c>
      <c r="U61" s="5">
        <f ca="1" t="shared" si="64"/>
        <v>6</v>
      </c>
      <c r="V61" s="5">
        <f t="shared" si="65"/>
        <v>76</v>
      </c>
      <c r="W61" s="5">
        <f ca="1" t="shared" si="66"/>
        <v>2</v>
      </c>
      <c r="X61" s="6">
        <f t="shared" si="67"/>
        <v>10</v>
      </c>
      <c r="Y61" s="5">
        <f ca="1" t="shared" si="68"/>
        <v>14</v>
      </c>
      <c r="Z61" s="5">
        <f t="shared" si="69"/>
        <v>90</v>
      </c>
      <c r="AA61" s="5">
        <f ca="1" t="shared" si="70"/>
        <v>2</v>
      </c>
      <c r="AB61" s="6">
        <f t="shared" si="71"/>
        <v>10</v>
      </c>
      <c r="AC61" s="5">
        <f ca="1" t="shared" si="72"/>
        <v>10</v>
      </c>
      <c r="AD61" s="5">
        <f t="shared" si="73"/>
        <v>100</v>
      </c>
      <c r="AE61" s="5">
        <f ca="1" t="shared" si="74"/>
        <v>2</v>
      </c>
      <c r="AF61" s="6">
        <f t="shared" si="75"/>
        <v>10</v>
      </c>
      <c r="AG61" s="5">
        <f ca="1" t="shared" si="76"/>
        <v>24</v>
      </c>
      <c r="AH61" s="5">
        <f t="shared" si="77"/>
        <v>124</v>
      </c>
      <c r="AI61" s="5">
        <f ca="1" t="shared" si="78"/>
        <v>2</v>
      </c>
      <c r="AJ61" s="6">
        <f t="shared" si="79"/>
        <v>10</v>
      </c>
      <c r="AK61" s="5">
        <f ca="1" t="shared" si="80"/>
        <v>18</v>
      </c>
      <c r="AL61" s="5">
        <f t="shared" si="81"/>
        <v>142</v>
      </c>
      <c r="AM61" s="5">
        <f ca="1" t="shared" si="82"/>
        <v>2</v>
      </c>
      <c r="AN61" s="6">
        <f t="shared" si="83"/>
        <v>10</v>
      </c>
      <c r="AO61" s="5">
        <f ca="1" t="shared" si="84"/>
        <v>9</v>
      </c>
      <c r="AP61" s="5">
        <f t="shared" si="85"/>
        <v>151</v>
      </c>
      <c r="AQ61" s="5">
        <f ca="1" t="shared" si="86"/>
        <v>2</v>
      </c>
      <c r="AR61" s="6">
        <f t="shared" si="87"/>
        <v>10</v>
      </c>
      <c r="AS61" s="46"/>
      <c r="AT61" s="5">
        <f t="shared" si="88"/>
        <v>151</v>
      </c>
      <c r="AU61" s="5">
        <f ca="1" t="shared" si="89"/>
        <v>2</v>
      </c>
      <c r="AV61" s="6">
        <f t="shared" si="90"/>
        <v>10</v>
      </c>
      <c r="AW61" s="5">
        <f t="shared" si="91"/>
        <v>6</v>
      </c>
      <c r="AX61" s="5">
        <f t="shared" si="92"/>
        <v>27</v>
      </c>
      <c r="AY61" s="6">
        <f t="shared" si="93"/>
        <v>13</v>
      </c>
    </row>
    <row r="62" spans="1:51" ht="15.75">
      <c r="A62" s="14" t="s">
        <v>2</v>
      </c>
      <c r="B62" s="50">
        <v>54</v>
      </c>
      <c r="C62" s="47" t="str">
        <f>IF(ISBLANK(B62),"",VLOOKUP(B62,Entries!$A$4:$C$70,3,FALSE))</f>
        <v>Mid Essex Casuals Vets</v>
      </c>
      <c r="D62" s="2">
        <f t="shared" si="47"/>
        <v>253</v>
      </c>
      <c r="E62" s="2">
        <f ca="1" t="shared" si="48"/>
        <v>3</v>
      </c>
      <c r="F62" s="2">
        <f t="shared" si="49"/>
        <v>23</v>
      </c>
      <c r="G62" s="2">
        <f ca="1" t="shared" si="50"/>
        <v>15</v>
      </c>
      <c r="H62" s="6">
        <f ca="1" t="shared" si="51"/>
        <v>3</v>
      </c>
      <c r="I62" s="2">
        <f ca="1" t="shared" si="52"/>
        <v>32</v>
      </c>
      <c r="J62" s="2">
        <f t="shared" si="53"/>
        <v>47</v>
      </c>
      <c r="K62" s="2">
        <f ca="1" t="shared" si="54"/>
        <v>3</v>
      </c>
      <c r="L62" s="6">
        <f t="shared" si="55"/>
        <v>20</v>
      </c>
      <c r="M62" s="2">
        <f ca="1" t="shared" si="56"/>
        <v>13</v>
      </c>
      <c r="N62" s="2">
        <f t="shared" si="57"/>
        <v>60</v>
      </c>
      <c r="O62" s="2">
        <f ca="1" t="shared" si="58"/>
        <v>3</v>
      </c>
      <c r="P62" s="6">
        <f t="shared" si="59"/>
        <v>15</v>
      </c>
      <c r="Q62" s="2">
        <f ca="1" t="shared" si="60"/>
        <v>16</v>
      </c>
      <c r="R62" s="2">
        <f t="shared" si="61"/>
        <v>76</v>
      </c>
      <c r="S62" s="2">
        <f ca="1" t="shared" si="62"/>
        <v>3</v>
      </c>
      <c r="T62" s="6">
        <f t="shared" si="63"/>
        <v>13</v>
      </c>
      <c r="U62" s="2">
        <f ca="1" t="shared" si="64"/>
        <v>46</v>
      </c>
      <c r="V62" s="2">
        <f t="shared" si="65"/>
        <v>122</v>
      </c>
      <c r="W62" s="2">
        <f ca="1" t="shared" si="66"/>
        <v>3</v>
      </c>
      <c r="X62" s="6">
        <f t="shared" si="67"/>
        <v>21</v>
      </c>
      <c r="Y62" s="2">
        <f ca="1" t="shared" si="68"/>
        <v>7</v>
      </c>
      <c r="Z62" s="2">
        <f t="shared" si="69"/>
        <v>129</v>
      </c>
      <c r="AA62" s="2">
        <f ca="1" t="shared" si="70"/>
        <v>3</v>
      </c>
      <c r="AB62" s="6">
        <f t="shared" si="71"/>
        <v>16</v>
      </c>
      <c r="AC62" s="2">
        <f ca="1" t="shared" si="72"/>
        <v>12</v>
      </c>
      <c r="AD62" s="2">
        <f t="shared" si="73"/>
        <v>141</v>
      </c>
      <c r="AE62" s="2">
        <f ca="1" t="shared" si="74"/>
        <v>3</v>
      </c>
      <c r="AF62" s="6">
        <f t="shared" si="75"/>
        <v>15</v>
      </c>
      <c r="AG62" s="2">
        <f ca="1" t="shared" si="76"/>
        <v>32</v>
      </c>
      <c r="AH62" s="2">
        <f t="shared" si="77"/>
        <v>173</v>
      </c>
      <c r="AI62" s="2">
        <f ca="1" t="shared" si="78"/>
        <v>3</v>
      </c>
      <c r="AJ62" s="6">
        <f t="shared" si="79"/>
        <v>18</v>
      </c>
      <c r="AK62" s="2">
        <f ca="1" t="shared" si="80"/>
        <v>41</v>
      </c>
      <c r="AL62" s="2">
        <f t="shared" si="81"/>
        <v>214</v>
      </c>
      <c r="AM62" s="2">
        <f ca="1" t="shared" si="82"/>
        <v>3</v>
      </c>
      <c r="AN62" s="6">
        <f t="shared" si="83"/>
        <v>20</v>
      </c>
      <c r="AO62" s="2">
        <f ca="1" t="shared" si="84"/>
        <v>39</v>
      </c>
      <c r="AP62" s="2">
        <f t="shared" si="85"/>
        <v>253</v>
      </c>
      <c r="AQ62" s="2">
        <f ca="1" t="shared" si="86"/>
        <v>3</v>
      </c>
      <c r="AR62" s="6">
        <f t="shared" si="87"/>
        <v>23</v>
      </c>
      <c r="AS62" s="46"/>
      <c r="AT62" s="2">
        <f t="shared" si="88"/>
        <v>253</v>
      </c>
      <c r="AU62" s="2">
        <f ca="1" t="shared" si="89"/>
        <v>3</v>
      </c>
      <c r="AV62" s="6">
        <f t="shared" si="90"/>
        <v>23</v>
      </c>
      <c r="AW62" s="2">
        <f t="shared" si="91"/>
        <v>7</v>
      </c>
      <c r="AX62" s="2">
        <f t="shared" si="92"/>
        <v>46</v>
      </c>
      <c r="AY62" s="6">
        <f t="shared" si="93"/>
        <v>24</v>
      </c>
    </row>
    <row r="63" spans="1:51" ht="15.75">
      <c r="A63" s="14" t="s">
        <v>2</v>
      </c>
      <c r="B63" s="50">
        <v>53</v>
      </c>
      <c r="C63" s="47" t="str">
        <f>IF(ISBLANK(B63),"",VLOOKUP(B63,Entries!$A$4:$C$70,3,FALSE))</f>
        <v>Benfleet Vets</v>
      </c>
      <c r="D63" s="5">
        <f t="shared" si="47"/>
        <v>257</v>
      </c>
      <c r="E63" s="5">
        <f ca="1" t="shared" si="48"/>
        <v>4</v>
      </c>
      <c r="F63" s="5">
        <f t="shared" si="49"/>
        <v>24</v>
      </c>
      <c r="G63" s="5">
        <f ca="1" t="shared" si="50"/>
        <v>19</v>
      </c>
      <c r="H63" s="6">
        <f ca="1" t="shared" si="51"/>
        <v>4</v>
      </c>
      <c r="I63" s="5">
        <f ca="1" t="shared" si="52"/>
        <v>34</v>
      </c>
      <c r="J63" s="5">
        <f t="shared" si="53"/>
        <v>53</v>
      </c>
      <c r="K63" s="5">
        <f ca="1" t="shared" si="54"/>
        <v>4</v>
      </c>
      <c r="L63" s="6">
        <f t="shared" si="55"/>
        <v>24</v>
      </c>
      <c r="M63" s="5">
        <f ca="1" t="shared" si="56"/>
        <v>7</v>
      </c>
      <c r="N63" s="5">
        <f t="shared" si="57"/>
        <v>60</v>
      </c>
      <c r="O63" s="5">
        <f ca="1" t="shared" si="58"/>
        <v>3</v>
      </c>
      <c r="P63" s="6">
        <f t="shared" si="59"/>
        <v>15</v>
      </c>
      <c r="Q63" s="5">
        <f ca="1" t="shared" si="60"/>
        <v>25</v>
      </c>
      <c r="R63" s="5">
        <f t="shared" si="61"/>
        <v>85</v>
      </c>
      <c r="S63" s="5">
        <f ca="1" t="shared" si="62"/>
        <v>4</v>
      </c>
      <c r="T63" s="6">
        <f t="shared" si="63"/>
        <v>19</v>
      </c>
      <c r="U63" s="5">
        <f ca="1" t="shared" si="64"/>
        <v>40</v>
      </c>
      <c r="V63" s="5">
        <f t="shared" si="65"/>
        <v>125</v>
      </c>
      <c r="W63" s="5">
        <f ca="1" t="shared" si="66"/>
        <v>4</v>
      </c>
      <c r="X63" s="6">
        <f t="shared" si="67"/>
        <v>23</v>
      </c>
      <c r="Y63" s="5">
        <f ca="1" t="shared" si="68"/>
        <v>17</v>
      </c>
      <c r="Z63" s="5">
        <f t="shared" si="69"/>
        <v>142</v>
      </c>
      <c r="AA63" s="5">
        <f ca="1" t="shared" si="70"/>
        <v>4</v>
      </c>
      <c r="AB63" s="6">
        <f t="shared" si="71"/>
        <v>20</v>
      </c>
      <c r="AC63" s="5">
        <f ca="1" t="shared" si="72"/>
        <v>28</v>
      </c>
      <c r="AD63" s="5">
        <f t="shared" si="73"/>
        <v>170</v>
      </c>
      <c r="AE63" s="5">
        <f ca="1" t="shared" si="74"/>
        <v>4</v>
      </c>
      <c r="AF63" s="6">
        <f t="shared" si="75"/>
        <v>23</v>
      </c>
      <c r="AG63" s="5">
        <f ca="1" t="shared" si="76"/>
        <v>40</v>
      </c>
      <c r="AH63" s="5">
        <f t="shared" si="77"/>
        <v>210</v>
      </c>
      <c r="AI63" s="5">
        <f ca="1" t="shared" si="78"/>
        <v>4</v>
      </c>
      <c r="AJ63" s="6">
        <f t="shared" si="79"/>
        <v>24</v>
      </c>
      <c r="AK63" s="5">
        <f ca="1" t="shared" si="80"/>
        <v>37</v>
      </c>
      <c r="AL63" s="5">
        <f t="shared" si="81"/>
        <v>247</v>
      </c>
      <c r="AM63" s="5">
        <f ca="1" t="shared" si="82"/>
        <v>4</v>
      </c>
      <c r="AN63" s="6">
        <f t="shared" si="83"/>
        <v>26</v>
      </c>
      <c r="AO63" s="5">
        <f ca="1" t="shared" si="84"/>
        <v>10</v>
      </c>
      <c r="AP63" s="5">
        <f t="shared" si="85"/>
        <v>257</v>
      </c>
      <c r="AQ63" s="5">
        <f ca="1" t="shared" si="86"/>
        <v>4</v>
      </c>
      <c r="AR63" s="6">
        <f t="shared" si="87"/>
        <v>24</v>
      </c>
      <c r="AS63" s="46"/>
      <c r="AT63" s="5">
        <f t="shared" si="88"/>
        <v>257</v>
      </c>
      <c r="AU63" s="5">
        <f ca="1" t="shared" si="89"/>
        <v>4</v>
      </c>
      <c r="AV63" s="6">
        <f t="shared" si="90"/>
        <v>24</v>
      </c>
      <c r="AW63" s="5">
        <f t="shared" si="91"/>
        <v>7</v>
      </c>
      <c r="AX63" s="5">
        <f t="shared" si="92"/>
        <v>40</v>
      </c>
      <c r="AY63" s="6">
        <f t="shared" si="93"/>
        <v>26.5</v>
      </c>
    </row>
    <row r="64" spans="1:51" s="35" customFormat="1" ht="15.75">
      <c r="A64" s="15" t="s">
        <v>2</v>
      </c>
      <c r="B64" s="51">
        <v>50</v>
      </c>
      <c r="C64" s="40" t="str">
        <f>IF(ISBLANK(B64),"",VLOOKUP(B64,Entries!$A$4:$C$70,3,FALSE))</f>
        <v>IAC Vets</v>
      </c>
      <c r="D64" s="8">
        <f t="shared" si="47"/>
        <v>740</v>
      </c>
      <c r="E64" s="8">
        <f ca="1" t="shared" si="48"/>
        <v>5</v>
      </c>
      <c r="F64" s="8">
        <f t="shared" si="49"/>
        <v>59</v>
      </c>
      <c r="G64" s="8">
        <f ca="1" t="shared" si="50"/>
        <v>21</v>
      </c>
      <c r="H64" s="9">
        <f ca="1" t="shared" si="51"/>
        <v>5</v>
      </c>
      <c r="I64" s="8">
        <f ca="1" t="shared" si="52"/>
        <v>100</v>
      </c>
      <c r="J64" s="8">
        <f t="shared" si="53"/>
        <v>121</v>
      </c>
      <c r="K64" s="8">
        <f ca="1" t="shared" si="54"/>
        <v>5</v>
      </c>
      <c r="L64" s="9">
        <f t="shared" si="55"/>
        <v>57</v>
      </c>
      <c r="M64" s="8">
        <f ca="1" t="shared" si="56"/>
        <v>100</v>
      </c>
      <c r="N64" s="8">
        <f t="shared" si="57"/>
        <v>221</v>
      </c>
      <c r="O64" s="8">
        <f ca="1" t="shared" si="58"/>
        <v>5</v>
      </c>
      <c r="P64" s="9">
        <f t="shared" si="59"/>
        <v>58</v>
      </c>
      <c r="Q64" s="8">
        <f ca="1" t="shared" si="60"/>
        <v>100</v>
      </c>
      <c r="R64" s="8">
        <f t="shared" si="61"/>
        <v>321</v>
      </c>
      <c r="S64" s="8">
        <f ca="1" t="shared" si="62"/>
        <v>5</v>
      </c>
      <c r="T64" s="9">
        <f t="shared" si="63"/>
        <v>58</v>
      </c>
      <c r="U64" s="8">
        <f ca="1" t="shared" si="64"/>
        <v>100</v>
      </c>
      <c r="V64" s="8">
        <f t="shared" si="65"/>
        <v>421</v>
      </c>
      <c r="W64" s="8">
        <f ca="1" t="shared" si="66"/>
        <v>5</v>
      </c>
      <c r="X64" s="9">
        <f t="shared" si="67"/>
        <v>58</v>
      </c>
      <c r="Y64" s="8">
        <f ca="1" t="shared" si="68"/>
        <v>28</v>
      </c>
      <c r="Z64" s="8">
        <f t="shared" si="69"/>
        <v>449</v>
      </c>
      <c r="AA64" s="8">
        <f ca="1" t="shared" si="70"/>
        <v>5</v>
      </c>
      <c r="AB64" s="9">
        <f t="shared" si="71"/>
        <v>58</v>
      </c>
      <c r="AC64" s="8">
        <f ca="1" t="shared" si="72"/>
        <v>100</v>
      </c>
      <c r="AD64" s="8">
        <f t="shared" si="73"/>
        <v>549</v>
      </c>
      <c r="AE64" s="8">
        <f ca="1" t="shared" si="74"/>
        <v>5</v>
      </c>
      <c r="AF64" s="9">
        <f t="shared" si="75"/>
        <v>58</v>
      </c>
      <c r="AG64" s="8">
        <f ca="1" t="shared" si="76"/>
        <v>35</v>
      </c>
      <c r="AH64" s="8">
        <f t="shared" si="77"/>
        <v>584</v>
      </c>
      <c r="AI64" s="8">
        <f ca="1" t="shared" si="78"/>
        <v>5</v>
      </c>
      <c r="AJ64" s="9">
        <f t="shared" si="79"/>
        <v>58</v>
      </c>
      <c r="AK64" s="8">
        <f ca="1" t="shared" si="80"/>
        <v>100</v>
      </c>
      <c r="AL64" s="8">
        <f t="shared" si="81"/>
        <v>684</v>
      </c>
      <c r="AM64" s="8">
        <f ca="1" t="shared" si="82"/>
        <v>5</v>
      </c>
      <c r="AN64" s="9">
        <f t="shared" si="83"/>
        <v>59</v>
      </c>
      <c r="AO64" s="8">
        <f ca="1" t="shared" si="84"/>
        <v>56</v>
      </c>
      <c r="AP64" s="8">
        <f t="shared" si="85"/>
        <v>740</v>
      </c>
      <c r="AQ64" s="8">
        <f ca="1" t="shared" si="86"/>
        <v>5</v>
      </c>
      <c r="AR64" s="9">
        <f t="shared" si="87"/>
        <v>59</v>
      </c>
      <c r="AS64" s="45"/>
      <c r="AT64" s="8">
        <f t="shared" si="88"/>
        <v>740</v>
      </c>
      <c r="AU64" s="8">
        <f ca="1" t="shared" si="89"/>
        <v>5</v>
      </c>
      <c r="AV64" s="9">
        <f t="shared" si="90"/>
        <v>59</v>
      </c>
      <c r="AW64" s="8">
        <f t="shared" si="91"/>
        <v>21</v>
      </c>
      <c r="AX64" s="8">
        <f t="shared" si="92"/>
        <v>100</v>
      </c>
      <c r="AY64" s="9">
        <f t="shared" si="93"/>
        <v>100</v>
      </c>
    </row>
  </sheetData>
  <sheetProtection/>
  <mergeCells count="14">
    <mergeCell ref="AK2:AN2"/>
    <mergeCell ref="AO2:AR2"/>
    <mergeCell ref="A1:C1"/>
    <mergeCell ref="D2:F2"/>
    <mergeCell ref="AT2:AV2"/>
    <mergeCell ref="AW2:AY2"/>
    <mergeCell ref="G2:H2"/>
    <mergeCell ref="I2:L2"/>
    <mergeCell ref="M2:P2"/>
    <mergeCell ref="Q2:T2"/>
    <mergeCell ref="U2:X2"/>
    <mergeCell ref="Y2:AB2"/>
    <mergeCell ref="AC2:AF2"/>
    <mergeCell ref="AG2:AJ2"/>
  </mergeCells>
  <printOptions horizontalCentered="1" verticalCentered="1"/>
  <pageMargins left="0.11811023622047245" right="0.11811023622047245" top="0.1968503937007874" bottom="0.1968503937007874" header="0.11811023622047245" footer="0.11811023622047245"/>
  <pageSetup fitToHeight="1" fitToWidth="1" horizontalDpi="360" verticalDpi="360" orientation="landscape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1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30</v>
      </c>
      <c r="C3" s="30" t="str">
        <f>IF(ISBLANK(B3),"",VLOOKUP(B3,Entries!$A$4:$C$70,2,FALSE))</f>
        <v>A</v>
      </c>
      <c r="D3" s="31" t="str">
        <f>IF(ISBLANK(B3),"",VLOOKUP(B3,Entries!$A$4:$C$70,3,FALSE))</f>
        <v>Southend Men AC A</v>
      </c>
      <c r="E3" s="30">
        <f aca="true" t="shared" si="0" ref="E3:E63">IF(ISBLANK(B3),"",A3)</f>
        <v>1</v>
      </c>
      <c r="F3" s="25">
        <f>IF(COUNTIF($B$3:B3,B3)&gt;1,"*","")</f>
      </c>
      <c r="G3" s="65">
        <v>1</v>
      </c>
      <c r="H3" s="65">
        <v>30</v>
      </c>
      <c r="I3" s="66" t="s">
        <v>148</v>
      </c>
      <c r="J3" s="65">
        <v>1</v>
      </c>
      <c r="K3" s="34"/>
      <c r="AA3" s="24">
        <v>1</v>
      </c>
      <c r="AB3" s="25">
        <v>30</v>
      </c>
      <c r="AC3" s="25" t="s">
        <v>3</v>
      </c>
      <c r="AD3" s="36" t="s">
        <v>148</v>
      </c>
      <c r="AE3" s="25">
        <v>1</v>
      </c>
    </row>
    <row r="4" spans="1:31" ht="15">
      <c r="A4" s="30">
        <v>2</v>
      </c>
      <c r="B4" s="30">
        <v>18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25">
        <f>IF(COUNTIF($B$3:B4,B4)&gt;1,"*","")</f>
      </c>
      <c r="G4" s="65">
        <v>2</v>
      </c>
      <c r="H4" s="65">
        <v>18</v>
      </c>
      <c r="I4" s="66" t="s">
        <v>70</v>
      </c>
      <c r="J4" s="65">
        <v>2</v>
      </c>
      <c r="K4" s="34"/>
      <c r="AA4" s="24">
        <v>2</v>
      </c>
      <c r="AB4" s="25">
        <v>18</v>
      </c>
      <c r="AC4" s="25" t="s">
        <v>3</v>
      </c>
      <c r="AD4" s="36" t="s">
        <v>70</v>
      </c>
      <c r="AE4" s="25">
        <v>2</v>
      </c>
    </row>
    <row r="5" spans="1:31" ht="15">
      <c r="A5" s="30">
        <v>3</v>
      </c>
      <c r="B5" s="30">
        <v>1</v>
      </c>
      <c r="C5" s="30" t="str">
        <f>IF(ISBLANK(B5),"",VLOOKUP(B5,Entries!$A$4:$C$70,2,FALSE))</f>
        <v>A</v>
      </c>
      <c r="D5" s="31" t="str">
        <f>IF(ISBLANK(B5),"",VLOOKUP(B5,Entries!$A$4:$C$70,3,FALSE))</f>
        <v>IAC A</v>
      </c>
      <c r="E5" s="30">
        <f t="shared" si="0"/>
        <v>3</v>
      </c>
      <c r="F5" s="25">
        <f>IF(COUNTIF($B$3:B5,B5)&gt;1,"*","")</f>
      </c>
      <c r="G5" s="65">
        <v>3</v>
      </c>
      <c r="H5" s="65">
        <v>1</v>
      </c>
      <c r="I5" s="66" t="s">
        <v>108</v>
      </c>
      <c r="J5" s="65">
        <v>3</v>
      </c>
      <c r="K5" s="34"/>
      <c r="AA5" s="24">
        <v>3</v>
      </c>
      <c r="AB5" s="25">
        <v>1</v>
      </c>
      <c r="AC5" s="25" t="s">
        <v>3</v>
      </c>
      <c r="AD5" s="36" t="s">
        <v>108</v>
      </c>
      <c r="AE5" s="25">
        <v>3</v>
      </c>
    </row>
    <row r="6" spans="1:31" ht="15">
      <c r="A6" s="30">
        <v>4</v>
      </c>
      <c r="B6" s="30">
        <v>17</v>
      </c>
      <c r="C6" s="30" t="str">
        <f>IF(ISBLANK(B6),"",VLOOKUP(B6,Entries!$A$4:$C$70,2,FALSE))</f>
        <v>A</v>
      </c>
      <c r="D6" s="31" t="str">
        <f>IF(ISBLANK(B6),"",VLOOKUP(B6,Entries!$A$4:$C$70,3,FALSE))</f>
        <v>BSRC</v>
      </c>
      <c r="E6" s="30">
        <f t="shared" si="0"/>
        <v>4</v>
      </c>
      <c r="F6" s="25">
        <f>IF(COUNTIF($B$3:B6,B6)&gt;1,"*","")</f>
      </c>
      <c r="G6" s="65">
        <v>4</v>
      </c>
      <c r="H6" s="65">
        <v>17</v>
      </c>
      <c r="I6" s="66" t="s">
        <v>90</v>
      </c>
      <c r="J6" s="65">
        <v>4</v>
      </c>
      <c r="K6" s="34"/>
      <c r="AA6" s="24">
        <v>4</v>
      </c>
      <c r="AB6" s="25">
        <v>17</v>
      </c>
      <c r="AC6" s="25" t="s">
        <v>3</v>
      </c>
      <c r="AD6" s="36" t="s">
        <v>90</v>
      </c>
      <c r="AE6" s="25">
        <v>4</v>
      </c>
    </row>
    <row r="7" spans="1:31" ht="15">
      <c r="A7" s="30">
        <v>5</v>
      </c>
      <c r="B7" s="30">
        <v>51</v>
      </c>
      <c r="C7" s="30" t="str">
        <f>IF(ISBLANK(B7),"",VLOOKUP(B7,Entries!$A$4:$C$70,2,FALSE))</f>
        <v>V</v>
      </c>
      <c r="D7" s="31" t="str">
        <f>IF(ISBLANK(B7),"",VLOOKUP(B7,Entries!$A$4:$C$70,3,FALSE))</f>
        <v>Springfield Striders Vets</v>
      </c>
      <c r="E7" s="30">
        <f t="shared" si="0"/>
        <v>5</v>
      </c>
      <c r="F7" s="25">
        <f>IF(COUNTIF($B$3:B7,B7)&gt;1,"*","")</f>
      </c>
      <c r="G7" s="65">
        <v>5</v>
      </c>
      <c r="H7" s="65">
        <v>40</v>
      </c>
      <c r="I7" s="66" t="s">
        <v>81</v>
      </c>
      <c r="J7" s="65">
        <v>6</v>
      </c>
      <c r="K7" s="34"/>
      <c r="AA7" s="24">
        <v>6</v>
      </c>
      <c r="AB7" s="25">
        <v>40</v>
      </c>
      <c r="AC7" s="25" t="s">
        <v>3</v>
      </c>
      <c r="AD7" s="36" t="s">
        <v>81</v>
      </c>
      <c r="AE7" s="25">
        <v>6</v>
      </c>
    </row>
    <row r="8" spans="1:31" ht="15">
      <c r="A8" s="30">
        <v>6</v>
      </c>
      <c r="B8" s="30">
        <v>40</v>
      </c>
      <c r="C8" s="30" t="str">
        <f>IF(ISBLANK(B8),"",VLOOKUP(B8,Entries!$A$4:$C$70,2,FALSE))</f>
        <v>A</v>
      </c>
      <c r="D8" s="31" t="str">
        <f>IF(ISBLANK(B8),"",VLOOKUP(B8,Entries!$A$4:$C$70,3,FALSE))</f>
        <v>Benfleet Men A</v>
      </c>
      <c r="E8" s="30">
        <f t="shared" si="0"/>
        <v>6</v>
      </c>
      <c r="F8" s="25">
        <f>IF(COUNTIF($B$3:B8,B8)&gt;1,"*","")</f>
      </c>
      <c r="G8" s="65">
        <v>6</v>
      </c>
      <c r="H8" s="65">
        <v>28</v>
      </c>
      <c r="I8" s="66" t="s">
        <v>144</v>
      </c>
      <c r="J8" s="65">
        <v>7</v>
      </c>
      <c r="K8" s="34"/>
      <c r="AA8" s="24">
        <v>7</v>
      </c>
      <c r="AB8" s="25">
        <v>28</v>
      </c>
      <c r="AC8" s="25" t="s">
        <v>3</v>
      </c>
      <c r="AD8" s="36" t="s">
        <v>144</v>
      </c>
      <c r="AE8" s="25">
        <v>7</v>
      </c>
    </row>
    <row r="9" spans="1:31" ht="15">
      <c r="A9" s="30">
        <v>7</v>
      </c>
      <c r="B9" s="30">
        <v>28</v>
      </c>
      <c r="C9" s="30" t="str">
        <f>IF(ISBLANK(B9),"",VLOOKUP(B9,Entries!$A$4:$C$70,2,FALSE))</f>
        <v>A</v>
      </c>
      <c r="D9" s="31" t="str">
        <f>IF(ISBLANK(B9),"",VLOOKUP(B9,Entries!$A$4:$C$70,3,FALSE))</f>
        <v>Thrift Green Trotters Men A</v>
      </c>
      <c r="E9" s="30">
        <f t="shared" si="0"/>
        <v>7</v>
      </c>
      <c r="F9" s="25">
        <f>IF(COUNTIF($B$3:B9,B9)&gt;1,"*","")</f>
      </c>
      <c r="G9" s="65">
        <v>7</v>
      </c>
      <c r="H9" s="65">
        <v>34</v>
      </c>
      <c r="I9" s="66" t="s">
        <v>154</v>
      </c>
      <c r="J9" s="65">
        <v>8</v>
      </c>
      <c r="K9" s="34"/>
      <c r="AA9" s="24">
        <v>8</v>
      </c>
      <c r="AB9" s="25">
        <v>34</v>
      </c>
      <c r="AC9" s="25" t="s">
        <v>3</v>
      </c>
      <c r="AD9" s="36" t="s">
        <v>154</v>
      </c>
      <c r="AE9" s="25">
        <v>8</v>
      </c>
    </row>
    <row r="10" spans="1:31" ht="15">
      <c r="A10" s="30">
        <v>8</v>
      </c>
      <c r="B10" s="30">
        <v>34</v>
      </c>
      <c r="C10" s="30" t="str">
        <f>IF(ISBLANK(B10),"",VLOOKUP(B10,Entries!$A$4:$C$70,2,FALSE))</f>
        <v>A</v>
      </c>
      <c r="D10" s="31" t="str">
        <f>IF(ISBLANK(B10),"",VLOOKUP(B10,Entries!$A$4:$C$70,3,FALSE))</f>
        <v>GFDR Men B</v>
      </c>
      <c r="E10" s="30">
        <f t="shared" si="0"/>
        <v>8</v>
      </c>
      <c r="F10" s="25">
        <f>IF(COUNTIF($B$3:B10,B10)&gt;1,"*","")</f>
      </c>
      <c r="G10" s="65">
        <v>8</v>
      </c>
      <c r="H10" s="65">
        <v>41</v>
      </c>
      <c r="I10" s="66" t="s">
        <v>82</v>
      </c>
      <c r="J10" s="65">
        <v>9</v>
      </c>
      <c r="K10" s="34"/>
      <c r="AA10" s="24">
        <v>9</v>
      </c>
      <c r="AB10" s="25">
        <v>41</v>
      </c>
      <c r="AC10" s="25" t="s">
        <v>3</v>
      </c>
      <c r="AD10" s="36" t="s">
        <v>82</v>
      </c>
      <c r="AE10" s="25">
        <v>9</v>
      </c>
    </row>
    <row r="11" spans="1:31" ht="15">
      <c r="A11" s="30">
        <v>9</v>
      </c>
      <c r="B11" s="30">
        <v>41</v>
      </c>
      <c r="C11" s="30" t="str">
        <f>IF(ISBLANK(B11),"",VLOOKUP(B11,Entries!$A$4:$C$70,2,FALSE))</f>
        <v>A</v>
      </c>
      <c r="D11" s="31" t="str">
        <f>IF(ISBLANK(B11),"",VLOOKUP(B11,Entries!$A$4:$C$70,3,FALSE))</f>
        <v>Benfleet Men B</v>
      </c>
      <c r="E11" s="30">
        <f t="shared" si="0"/>
        <v>9</v>
      </c>
      <c r="F11" s="25">
        <f>IF(COUNTIF($B$3:B11,B11)&gt;1,"*","")</f>
      </c>
      <c r="G11" s="65">
        <v>9</v>
      </c>
      <c r="H11" s="65">
        <v>33</v>
      </c>
      <c r="I11" s="66" t="s">
        <v>151</v>
      </c>
      <c r="J11" s="65">
        <v>10</v>
      </c>
      <c r="K11" s="34"/>
      <c r="AA11" s="24">
        <v>10</v>
      </c>
      <c r="AB11" s="25">
        <v>33</v>
      </c>
      <c r="AC11" s="25" t="s">
        <v>3</v>
      </c>
      <c r="AD11" s="36" t="s">
        <v>151</v>
      </c>
      <c r="AE11" s="25">
        <v>10</v>
      </c>
    </row>
    <row r="12" spans="1:31" ht="15">
      <c r="A12" s="30">
        <v>10</v>
      </c>
      <c r="B12" s="30">
        <v>33</v>
      </c>
      <c r="C12" s="30" t="str">
        <f>IF(ISBLANK(B12),"",VLOOKUP(B12,Entries!$A$4:$C$70,2,FALSE))</f>
        <v>A</v>
      </c>
      <c r="D12" s="31" t="str">
        <f>IF(ISBLANK(B12),"",VLOOKUP(B12,Entries!$A$4:$C$70,3,FALSE))</f>
        <v>GFDR Men A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6</v>
      </c>
      <c r="I12" s="66" t="s">
        <v>115</v>
      </c>
      <c r="J12" s="65">
        <v>11</v>
      </c>
      <c r="K12" s="34"/>
      <c r="AA12" s="24">
        <v>11</v>
      </c>
      <c r="AB12" s="25">
        <v>6</v>
      </c>
      <c r="AC12" s="25" t="s">
        <v>3</v>
      </c>
      <c r="AD12" s="36" t="s">
        <v>115</v>
      </c>
      <c r="AE12" s="25">
        <v>11</v>
      </c>
    </row>
    <row r="13" spans="1:31" ht="15">
      <c r="A13" s="30">
        <v>11</v>
      </c>
      <c r="B13" s="30">
        <v>6</v>
      </c>
      <c r="C13" s="30" t="str">
        <f>IF(ISBLANK(B13),"",VLOOKUP(B13,Entries!$A$4:$C$70,2,FALSE))</f>
        <v>A</v>
      </c>
      <c r="D13" s="31" t="str">
        <f>IF(ISBLANK(B13),"",VLOOKUP(B13,Entries!$A$4:$C$70,3,FALSE))</f>
        <v>Leigh on Sea Striders Men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15</v>
      </c>
      <c r="I13" s="66" t="s">
        <v>129</v>
      </c>
      <c r="J13" s="65">
        <v>13</v>
      </c>
      <c r="K13" s="34"/>
      <c r="AA13" s="24">
        <v>13</v>
      </c>
      <c r="AB13" s="25">
        <v>15</v>
      </c>
      <c r="AC13" s="25" t="s">
        <v>3</v>
      </c>
      <c r="AD13" s="36" t="s">
        <v>129</v>
      </c>
      <c r="AE13" s="25">
        <v>13</v>
      </c>
    </row>
    <row r="14" spans="1:31" ht="15">
      <c r="A14" s="30">
        <v>12</v>
      </c>
      <c r="B14" s="30">
        <v>52</v>
      </c>
      <c r="C14" s="30" t="str">
        <f>IF(ISBLANK(B14),"",VLOOKUP(B14,Entries!$A$4:$C$70,2,FALSE))</f>
        <v>V</v>
      </c>
      <c r="D14" s="31" t="str">
        <f>IF(ISBLANK(B14),"",VLOOKUP(B14,Entries!$A$4:$C$70,3,FALSE))</f>
        <v>Harwich Runners Vets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19</v>
      </c>
      <c r="I14" s="66" t="s">
        <v>80</v>
      </c>
      <c r="J14" s="65">
        <v>14</v>
      </c>
      <c r="K14" s="34"/>
      <c r="AA14" s="24">
        <v>14</v>
      </c>
      <c r="AB14" s="25">
        <v>19</v>
      </c>
      <c r="AC14" s="25" t="s">
        <v>3</v>
      </c>
      <c r="AD14" s="36" t="s">
        <v>80</v>
      </c>
      <c r="AE14" s="25">
        <v>14</v>
      </c>
    </row>
    <row r="15" spans="1:31" ht="15">
      <c r="A15" s="30">
        <v>13</v>
      </c>
      <c r="B15" s="30">
        <v>15</v>
      </c>
      <c r="C15" s="30" t="str">
        <f>IF(ISBLANK(B15),"",VLOOKUP(B15,Entries!$A$4:$C$70,2,FALSE))</f>
        <v>A</v>
      </c>
      <c r="D15" s="31" t="str">
        <f>IF(ISBLANK(B15),"",VLOOKUP(B15,Entries!$A$4:$C$70,3,FALSE))</f>
        <v>Saffron Striders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5</v>
      </c>
      <c r="I15" s="66" t="s">
        <v>114</v>
      </c>
      <c r="J15" s="65">
        <v>16</v>
      </c>
      <c r="K15" s="34"/>
      <c r="AA15" s="24">
        <v>16</v>
      </c>
      <c r="AB15" s="25">
        <v>5</v>
      </c>
      <c r="AC15" s="25" t="s">
        <v>3</v>
      </c>
      <c r="AD15" s="36" t="s">
        <v>114</v>
      </c>
      <c r="AE15" s="25">
        <v>16</v>
      </c>
    </row>
    <row r="16" spans="1:31" ht="15">
      <c r="A16" s="30">
        <v>14</v>
      </c>
      <c r="B16" s="30">
        <v>19</v>
      </c>
      <c r="C16" s="30" t="str">
        <f>IF(ISBLANK(B16),"",VLOOKUP(B16,Entries!$A$4:$C$70,2,FALSE))</f>
        <v>A</v>
      </c>
      <c r="D16" s="31" t="str">
        <f>IF(ISBLANK(B16),"",VLOOKUP(B16,Entries!$A$4:$C$70,3,FALSE))</f>
        <v>Springfield Striders Men B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9</v>
      </c>
      <c r="I16" s="66" t="s">
        <v>121</v>
      </c>
      <c r="J16" s="65">
        <v>17</v>
      </c>
      <c r="K16" s="34"/>
      <c r="AA16" s="24">
        <v>17</v>
      </c>
      <c r="AB16" s="25">
        <v>9</v>
      </c>
      <c r="AC16" s="25" t="s">
        <v>3</v>
      </c>
      <c r="AD16" s="36" t="s">
        <v>121</v>
      </c>
      <c r="AE16" s="25">
        <v>17</v>
      </c>
    </row>
    <row r="17" spans="1:31" ht="15">
      <c r="A17" s="30">
        <v>15</v>
      </c>
      <c r="B17" s="30">
        <v>54</v>
      </c>
      <c r="C17" s="30" t="str">
        <f>IF(ISBLANK(B17),"",VLOOKUP(B17,Entries!$A$4:$C$70,2,FALSE))</f>
        <v>V</v>
      </c>
      <c r="D17" s="31" t="str">
        <f>IF(ISBLANK(B17),"",VLOOKUP(B17,Entries!$A$4:$C$70,3,FALSE))</f>
        <v>Mid Essex Casuals Vets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11</v>
      </c>
      <c r="I17" s="66" t="s">
        <v>125</v>
      </c>
      <c r="J17" s="65">
        <v>18</v>
      </c>
      <c r="K17" s="34"/>
      <c r="AA17" s="24">
        <v>18</v>
      </c>
      <c r="AB17" s="25">
        <v>11</v>
      </c>
      <c r="AC17" s="25" t="s">
        <v>3</v>
      </c>
      <c r="AD17" s="36" t="s">
        <v>125</v>
      </c>
      <c r="AE17" s="25">
        <v>18</v>
      </c>
    </row>
    <row r="18" spans="1:31" ht="15">
      <c r="A18" s="30">
        <v>16</v>
      </c>
      <c r="B18" s="30">
        <v>5</v>
      </c>
      <c r="C18" s="30" t="str">
        <f>IF(ISBLANK(B18),"",VLOOKUP(B18,Entries!$A$4:$C$70,2,FALSE))</f>
        <v>A</v>
      </c>
      <c r="D18" s="31" t="str">
        <f>IF(ISBLANK(B18),"",VLOOKUP(B18,Entries!$A$4:$C$70,3,FALSE))</f>
        <v>Halstead Road runners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20</v>
      </c>
      <c r="I18" s="66" t="s">
        <v>137</v>
      </c>
      <c r="J18" s="65">
        <v>22</v>
      </c>
      <c r="K18" s="34"/>
      <c r="AA18" s="24">
        <v>22</v>
      </c>
      <c r="AB18" s="25">
        <v>20</v>
      </c>
      <c r="AC18" s="25" t="s">
        <v>3</v>
      </c>
      <c r="AD18" s="36" t="s">
        <v>137</v>
      </c>
      <c r="AE18" s="25">
        <v>22</v>
      </c>
    </row>
    <row r="19" spans="1:31" ht="15">
      <c r="A19" s="30">
        <v>17</v>
      </c>
      <c r="B19" s="30">
        <v>9</v>
      </c>
      <c r="C19" s="30" t="str">
        <f>IF(ISBLANK(B19),"",VLOOKUP(B19,Entries!$A$4:$C$70,2,FALSE))</f>
        <v>A</v>
      </c>
      <c r="D19" s="31" t="str">
        <f>IF(ISBLANK(B19),"",VLOOKUP(B19,Entries!$A$4:$C$70,3,FALSE))</f>
        <v>Nomads A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39</v>
      </c>
      <c r="I19" s="66" t="s">
        <v>47</v>
      </c>
      <c r="J19" s="65">
        <v>26</v>
      </c>
      <c r="K19" s="34"/>
      <c r="AA19" s="24">
        <v>26</v>
      </c>
      <c r="AB19" s="25">
        <v>39</v>
      </c>
      <c r="AC19" s="25" t="s">
        <v>3</v>
      </c>
      <c r="AD19" s="36" t="s">
        <v>47</v>
      </c>
      <c r="AE19" s="25">
        <v>26</v>
      </c>
    </row>
    <row r="20" spans="1:31" ht="15">
      <c r="A20" s="30">
        <v>18</v>
      </c>
      <c r="B20" s="30">
        <v>11</v>
      </c>
      <c r="C20" s="30" t="str">
        <f>IF(ISBLANK(B20),"",VLOOKUP(B20,Entries!$A$4:$C$70,2,FALSE))</f>
        <v>A</v>
      </c>
      <c r="D20" s="31" t="str">
        <f>IF(ISBLANK(B20),"",VLOOKUP(B20,Entries!$A$4:$C$70,3,FALSE))</f>
        <v>Leigh on Sea Striders Mixed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10</v>
      </c>
      <c r="I20" s="66" t="s">
        <v>124</v>
      </c>
      <c r="J20" s="65">
        <v>28</v>
      </c>
      <c r="K20" s="34"/>
      <c r="AA20" s="24">
        <v>28</v>
      </c>
      <c r="AB20" s="25">
        <v>10</v>
      </c>
      <c r="AC20" s="25" t="s">
        <v>3</v>
      </c>
      <c r="AD20" s="36" t="s">
        <v>124</v>
      </c>
      <c r="AE20" s="25">
        <v>28</v>
      </c>
    </row>
    <row r="21" spans="1:31" ht="15">
      <c r="A21" s="30">
        <v>19</v>
      </c>
      <c r="B21" s="30">
        <v>53</v>
      </c>
      <c r="C21" s="30" t="str">
        <f>IF(ISBLANK(B21),"",VLOOKUP(B21,Entries!$A$4:$C$70,2,FALSE))</f>
        <v>V</v>
      </c>
      <c r="D21" s="31" t="str">
        <f>IF(ISBLANK(B21),"",VLOOKUP(B21,Entries!$A$4:$C$70,3,FALSE))</f>
        <v>Benfleet Vets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31</v>
      </c>
      <c r="I21" s="66" t="s">
        <v>149</v>
      </c>
      <c r="J21" s="65">
        <v>29</v>
      </c>
      <c r="K21" s="34"/>
      <c r="AA21" s="24">
        <v>29</v>
      </c>
      <c r="AB21" s="25">
        <v>31</v>
      </c>
      <c r="AC21" s="25" t="s">
        <v>3</v>
      </c>
      <c r="AD21" s="36" t="s">
        <v>149</v>
      </c>
      <c r="AE21" s="25">
        <v>29</v>
      </c>
    </row>
    <row r="22" spans="1:31" ht="15">
      <c r="A22" s="30">
        <v>20</v>
      </c>
      <c r="B22" s="30">
        <v>66</v>
      </c>
      <c r="C22" s="30" t="str">
        <f>IF(ISBLANK(B22),"",VLOOKUP(B22,Entries!$A$4:$C$70,2,FALSE))</f>
        <v>L</v>
      </c>
      <c r="D22" s="31" t="str">
        <f>IF(ISBLANK(B22),"",VLOOKUP(B22,Entries!$A$4:$C$70,3,FALSE))</f>
        <v>Southend Ladies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29</v>
      </c>
      <c r="I22" s="66" t="s">
        <v>146</v>
      </c>
      <c r="J22" s="65">
        <v>30</v>
      </c>
      <c r="K22" s="34"/>
      <c r="AA22" s="24">
        <v>30</v>
      </c>
      <c r="AB22" s="25">
        <v>29</v>
      </c>
      <c r="AC22" s="25" t="s">
        <v>3</v>
      </c>
      <c r="AD22" s="36" t="s">
        <v>146</v>
      </c>
      <c r="AE22" s="25">
        <v>30</v>
      </c>
    </row>
    <row r="23" spans="1:31" ht="15">
      <c r="A23" s="30">
        <v>21</v>
      </c>
      <c r="B23" s="30">
        <v>50</v>
      </c>
      <c r="C23" s="30" t="str">
        <f>IF(ISBLANK(B23),"",VLOOKUP(B23,Entries!$A$4:$C$70,2,FALSE))</f>
        <v>V</v>
      </c>
      <c r="D23" s="31" t="str">
        <f>IF(ISBLANK(B23),"",VLOOKUP(B23,Entries!$A$4:$C$70,3,FALSE))</f>
        <v>IAC Vets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12</v>
      </c>
      <c r="I23" s="66" t="s">
        <v>126</v>
      </c>
      <c r="J23" s="65">
        <v>32</v>
      </c>
      <c r="K23" s="34"/>
      <c r="AA23" s="24">
        <v>32</v>
      </c>
      <c r="AB23" s="25">
        <v>12</v>
      </c>
      <c r="AC23" s="25" t="s">
        <v>3</v>
      </c>
      <c r="AD23" s="36" t="s">
        <v>126</v>
      </c>
      <c r="AE23" s="25">
        <v>32</v>
      </c>
    </row>
    <row r="24" spans="1:31" ht="15">
      <c r="A24" s="30">
        <v>22</v>
      </c>
      <c r="B24" s="30">
        <v>20</v>
      </c>
      <c r="C24" s="30" t="str">
        <f>IF(ISBLANK(B24),"",VLOOKUP(B24,Entries!$A$4:$C$70,2,FALSE))</f>
        <v>A</v>
      </c>
      <c r="D24" s="31" t="str">
        <f>IF(ISBLANK(B24),"",VLOOKUP(B24,Entries!$A$4:$C$70,3,FALSE))</f>
        <v>Springfield Striders Mixed 1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13</v>
      </c>
      <c r="I24" s="66" t="s">
        <v>128</v>
      </c>
      <c r="J24" s="65">
        <v>33</v>
      </c>
      <c r="K24" s="34"/>
      <c r="AA24" s="24">
        <v>33</v>
      </c>
      <c r="AB24" s="25">
        <v>13</v>
      </c>
      <c r="AC24" s="25" t="s">
        <v>3</v>
      </c>
      <c r="AD24" s="36" t="s">
        <v>128</v>
      </c>
      <c r="AE24" s="25">
        <v>33</v>
      </c>
    </row>
    <row r="25" spans="1:31" ht="15">
      <c r="A25" s="30">
        <v>23</v>
      </c>
      <c r="B25" s="30">
        <v>67</v>
      </c>
      <c r="C25" s="30" t="str">
        <f>IF(ISBLANK(B25),"",VLOOKUP(B25,Entries!$A$4:$C$70,2,FALSE))</f>
        <v>L</v>
      </c>
      <c r="D25" s="31" t="str">
        <f>IF(ISBLANK(B25),"",VLOOKUP(B25,Entries!$A$4:$C$70,3,FALSE))</f>
        <v>GFDR Ladies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23</v>
      </c>
      <c r="I25" s="66" t="s">
        <v>140</v>
      </c>
      <c r="J25" s="65">
        <v>34</v>
      </c>
      <c r="K25" s="34"/>
      <c r="AA25" s="24">
        <v>34</v>
      </c>
      <c r="AB25" s="25">
        <v>23</v>
      </c>
      <c r="AC25" s="25" t="s">
        <v>3</v>
      </c>
      <c r="AD25" s="36" t="s">
        <v>140</v>
      </c>
      <c r="AE25" s="25">
        <v>34</v>
      </c>
    </row>
    <row r="26" spans="1:31" ht="15">
      <c r="A26" s="30">
        <v>24</v>
      </c>
      <c r="B26" s="30">
        <v>58</v>
      </c>
      <c r="C26" s="30" t="str">
        <f>IF(ISBLANK(B26),"",VLOOKUP(B26,Entries!$A$4:$C$70,2,FALSE))</f>
        <v>L</v>
      </c>
      <c r="D26" s="31" t="str">
        <f>IF(ISBLANK(B26),"",VLOOKUP(B26,Entries!$A$4:$C$70,3,FALSE))</f>
        <v>Mid Essex Casuals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38</v>
      </c>
      <c r="I26" s="66" t="s">
        <v>160</v>
      </c>
      <c r="J26" s="65">
        <v>35</v>
      </c>
      <c r="K26" s="34"/>
      <c r="AA26" s="24">
        <v>35</v>
      </c>
      <c r="AB26" s="25">
        <v>38</v>
      </c>
      <c r="AC26" s="25" t="s">
        <v>3</v>
      </c>
      <c r="AD26" s="36" t="s">
        <v>160</v>
      </c>
      <c r="AE26" s="25">
        <v>35</v>
      </c>
    </row>
    <row r="27" spans="1:31" ht="15">
      <c r="A27" s="30">
        <v>25</v>
      </c>
      <c r="B27" s="30">
        <v>62</v>
      </c>
      <c r="C27" s="30" t="str">
        <f>IF(ISBLANK(B27),"",VLOOKUP(B27,Entries!$A$4:$C$70,2,FALSE))</f>
        <v>L</v>
      </c>
      <c r="D27" s="31" t="str">
        <f>IF(ISBLANK(B27),"",VLOOKUP(B27,Entries!$A$4:$C$70,3,FALSE))</f>
        <v>Springfield Striders Ladies A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22</v>
      </c>
      <c r="I27" s="66" t="s">
        <v>139</v>
      </c>
      <c r="J27" s="65">
        <v>36</v>
      </c>
      <c r="K27" s="34"/>
      <c r="AA27" s="24">
        <v>36</v>
      </c>
      <c r="AB27" s="25">
        <v>22</v>
      </c>
      <c r="AC27" s="25" t="s">
        <v>3</v>
      </c>
      <c r="AD27" s="36" t="s">
        <v>139</v>
      </c>
      <c r="AE27" s="25">
        <v>36</v>
      </c>
    </row>
    <row r="28" spans="1:31" ht="15">
      <c r="A28" s="30">
        <v>26</v>
      </c>
      <c r="B28" s="30">
        <v>39</v>
      </c>
      <c r="C28" s="30" t="str">
        <f>IF(ISBLANK(B28),"",VLOOKUP(B28,Entries!$A$4:$C$70,2,FALSE))</f>
        <v>A</v>
      </c>
      <c r="D28" s="31" t="str">
        <f>IF(ISBLANK(B28),"",VLOOKUP(B28,Entries!$A$4:$C$70,3,FALSE))</f>
        <v>Witham RC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42</v>
      </c>
      <c r="I28" s="66" t="s">
        <v>188</v>
      </c>
      <c r="J28" s="65">
        <v>37</v>
      </c>
      <c r="K28" s="34"/>
      <c r="AA28" s="24">
        <v>37</v>
      </c>
      <c r="AB28" s="25">
        <v>42</v>
      </c>
      <c r="AC28" s="25" t="s">
        <v>3</v>
      </c>
      <c r="AD28" s="36" t="s">
        <v>188</v>
      </c>
      <c r="AE28" s="25">
        <v>37</v>
      </c>
    </row>
    <row r="29" spans="1:31" ht="15">
      <c r="A29" s="30">
        <v>27</v>
      </c>
      <c r="B29" s="30">
        <v>61</v>
      </c>
      <c r="C29" s="30" t="str">
        <f>IF(ISBLANK(B29),"",VLOOKUP(B29,Entries!$A$4:$C$70,2,FALSE))</f>
        <v>L</v>
      </c>
      <c r="D29" s="31" t="str">
        <f>IF(ISBLANK(B29),"",VLOOKUP(B29,Entries!$A$4:$C$70,3,FALSE))</f>
        <v>Leigh on Sea Striders 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24</v>
      </c>
      <c r="I29" s="66" t="s">
        <v>141</v>
      </c>
      <c r="J29" s="65">
        <v>38</v>
      </c>
      <c r="K29" s="34"/>
      <c r="AA29" s="24">
        <v>38</v>
      </c>
      <c r="AB29" s="25">
        <v>24</v>
      </c>
      <c r="AC29" s="25" t="s">
        <v>3</v>
      </c>
      <c r="AD29" s="36" t="s">
        <v>141</v>
      </c>
      <c r="AE29" s="25">
        <v>38</v>
      </c>
    </row>
    <row r="30" spans="1:31" ht="15">
      <c r="A30" s="30">
        <v>28</v>
      </c>
      <c r="B30" s="30">
        <v>10</v>
      </c>
      <c r="C30" s="30" t="str">
        <f>IF(ISBLANK(B30),"",VLOOKUP(B30,Entries!$A$4:$C$70,2,FALSE))</f>
        <v>A</v>
      </c>
      <c r="D30" s="31" t="str">
        <f>IF(ISBLANK(B30),"",VLOOKUP(B30,Entries!$A$4:$C$70,3,FALSE))</f>
        <v>Nomads B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37</v>
      </c>
      <c r="I30" s="66" t="s">
        <v>157</v>
      </c>
      <c r="J30" s="65">
        <v>39</v>
      </c>
      <c r="K30" s="34"/>
      <c r="AA30" s="24">
        <v>39</v>
      </c>
      <c r="AB30" s="25">
        <v>37</v>
      </c>
      <c r="AC30" s="25" t="s">
        <v>3</v>
      </c>
      <c r="AD30" s="36" t="s">
        <v>157</v>
      </c>
      <c r="AE30" s="25">
        <v>39</v>
      </c>
    </row>
    <row r="31" spans="1:31" ht="15">
      <c r="A31" s="30">
        <v>29</v>
      </c>
      <c r="B31" s="30">
        <v>31</v>
      </c>
      <c r="C31" s="30" t="str">
        <f>IF(ISBLANK(B31),"",VLOOKUP(B31,Entries!$A$4:$C$70,2,FALSE))</f>
        <v>A</v>
      </c>
      <c r="D31" s="31" t="str">
        <f>IF(ISBLANK(B31),"",VLOOKUP(B31,Entries!$A$4:$C$70,3,FALSE))</f>
        <v>Southend Men AC B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21</v>
      </c>
      <c r="I31" s="66" t="s">
        <v>138</v>
      </c>
      <c r="J31" s="65">
        <v>40</v>
      </c>
      <c r="K31" s="34"/>
      <c r="AA31" s="24">
        <v>40</v>
      </c>
      <c r="AB31" s="25">
        <v>21</v>
      </c>
      <c r="AC31" s="25" t="s">
        <v>3</v>
      </c>
      <c r="AD31" s="36" t="s">
        <v>138</v>
      </c>
      <c r="AE31" s="25">
        <v>40</v>
      </c>
    </row>
    <row r="32" spans="1:31" ht="15">
      <c r="A32" s="30">
        <v>30</v>
      </c>
      <c r="B32" s="30">
        <v>29</v>
      </c>
      <c r="C32" s="30" t="str">
        <f>IF(ISBLANK(B32),"",VLOOKUP(B32,Entries!$A$4:$C$70,2,FALSE))</f>
        <v>A</v>
      </c>
      <c r="D32" s="31" t="str">
        <f>IF(ISBLANK(B32),"",VLOOKUP(B32,Entries!$A$4:$C$70,3,FALSE))</f>
        <v>Thrift Green Trotters Men B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25</v>
      </c>
      <c r="I32" s="66" t="s">
        <v>142</v>
      </c>
      <c r="J32" s="65">
        <v>41</v>
      </c>
      <c r="K32" s="34"/>
      <c r="AA32" s="24">
        <v>41</v>
      </c>
      <c r="AB32" s="25">
        <v>25</v>
      </c>
      <c r="AC32" s="25" t="s">
        <v>3</v>
      </c>
      <c r="AD32" s="36" t="s">
        <v>142</v>
      </c>
      <c r="AE32" s="25">
        <v>41</v>
      </c>
    </row>
    <row r="33" spans="1:31" ht="15">
      <c r="A33" s="30">
        <v>31</v>
      </c>
      <c r="B33" s="30">
        <v>64</v>
      </c>
      <c r="C33" s="30" t="str">
        <f>IF(ISBLANK(B33),"",VLOOKUP(B33,Entries!$A$4:$C$70,2,FALSE))</f>
        <v>L</v>
      </c>
      <c r="D33" s="31" t="str">
        <f>IF(ISBLANK(B33),"",VLOOKUP(B33,Entries!$A$4:$C$70,3,FALSE))</f>
        <v>Thrift Green Trotters Ladies A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36</v>
      </c>
      <c r="I33" s="66" t="s">
        <v>156</v>
      </c>
      <c r="J33" s="65">
        <v>43</v>
      </c>
      <c r="K33" s="34"/>
      <c r="AA33" s="24">
        <v>43</v>
      </c>
      <c r="AB33" s="25">
        <v>36</v>
      </c>
      <c r="AC33" s="25" t="s">
        <v>3</v>
      </c>
      <c r="AD33" s="36" t="s">
        <v>156</v>
      </c>
      <c r="AE33" s="25">
        <v>43</v>
      </c>
    </row>
    <row r="34" spans="1:31" ht="15">
      <c r="A34" s="30">
        <v>32</v>
      </c>
      <c r="B34" s="30">
        <v>12</v>
      </c>
      <c r="C34" s="30" t="str">
        <f>IF(ISBLANK(B34),"",VLOOKUP(B34,Entries!$A$4:$C$70,2,FALSE))</f>
        <v>A</v>
      </c>
      <c r="D34" s="31" t="str">
        <f>IF(ISBLANK(B34),"",VLOOKUP(B34,Entries!$A$4:$C$70,3,FALSE))</f>
        <v>Tiptree RR Men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59</v>
      </c>
      <c r="I34" s="66" t="s">
        <v>191</v>
      </c>
      <c r="J34" s="65">
        <v>45</v>
      </c>
      <c r="K34" s="34"/>
      <c r="AA34" s="24">
        <v>45</v>
      </c>
      <c r="AB34" s="25">
        <v>59</v>
      </c>
      <c r="AC34" s="25" t="s">
        <v>3</v>
      </c>
      <c r="AD34" s="36" t="s">
        <v>191</v>
      </c>
      <c r="AE34" s="25">
        <v>45</v>
      </c>
    </row>
    <row r="35" spans="1:31" ht="15">
      <c r="A35" s="30">
        <v>33</v>
      </c>
      <c r="B35" s="30">
        <v>13</v>
      </c>
      <c r="C35" s="30" t="str">
        <f>IF(ISBLANK(B35),"",VLOOKUP(B35,Entries!$A$4:$C$70,2,FALSE))</f>
        <v>A</v>
      </c>
      <c r="D35" s="31" t="str">
        <f>IF(ISBLANK(B35),"",VLOOKUP(B35,Entries!$A$4:$C$70,3,FALSE))</f>
        <v>Tiptree RR Mixed A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35</v>
      </c>
      <c r="I35" s="66" t="s">
        <v>155</v>
      </c>
      <c r="J35" s="65">
        <v>47</v>
      </c>
      <c r="K35" s="34"/>
      <c r="AA35" s="24">
        <v>47</v>
      </c>
      <c r="AB35" s="25">
        <v>35</v>
      </c>
      <c r="AC35" s="25" t="s">
        <v>3</v>
      </c>
      <c r="AD35" s="36" t="s">
        <v>155</v>
      </c>
      <c r="AE35" s="25">
        <v>47</v>
      </c>
    </row>
    <row r="36" spans="1:31" ht="15">
      <c r="A36" s="30">
        <v>34</v>
      </c>
      <c r="B36" s="30">
        <v>23</v>
      </c>
      <c r="C36" s="30" t="str">
        <f>IF(ISBLANK(B36),"",VLOOKUP(B36,Entries!$A$4:$C$70,2,FALSE))</f>
        <v>A</v>
      </c>
      <c r="D36" s="31" t="str">
        <f>IF(ISBLANK(B36),"",VLOOKUP(B36,Entries!$A$4:$C$70,3,FALSE))</f>
        <v>Springfield Striders Mixed 4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26</v>
      </c>
      <c r="I36" s="66" t="s">
        <v>57</v>
      </c>
      <c r="J36" s="65">
        <v>49</v>
      </c>
      <c r="K36" s="34"/>
      <c r="AA36" s="24">
        <v>49</v>
      </c>
      <c r="AB36" s="25">
        <v>26</v>
      </c>
      <c r="AC36" s="25" t="s">
        <v>3</v>
      </c>
      <c r="AD36" s="36" t="s">
        <v>57</v>
      </c>
      <c r="AE36" s="25">
        <v>49</v>
      </c>
    </row>
    <row r="37" spans="1:31" ht="15">
      <c r="A37" s="30">
        <v>35</v>
      </c>
      <c r="B37" s="30">
        <v>38</v>
      </c>
      <c r="C37" s="30" t="str">
        <f>IF(ISBLANK(B37),"",VLOOKUP(B37,Entries!$A$4:$C$70,2,FALSE))</f>
        <v>A</v>
      </c>
      <c r="D37" s="31" t="str">
        <f>IF(ISBLANK(B37),"",VLOOKUP(B37,Entries!$A$4:$C$70,3,FALSE))</f>
        <v>Mid Essex Casuals Mixed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8</v>
      </c>
      <c r="I37" s="66" t="s">
        <v>118</v>
      </c>
      <c r="J37" s="65">
        <v>50</v>
      </c>
      <c r="K37" s="34"/>
      <c r="AA37" s="24">
        <v>50</v>
      </c>
      <c r="AB37" s="25">
        <v>8</v>
      </c>
      <c r="AC37" s="25" t="s">
        <v>3</v>
      </c>
      <c r="AD37" s="36" t="s">
        <v>118</v>
      </c>
      <c r="AE37" s="25">
        <v>50</v>
      </c>
    </row>
    <row r="38" spans="1:31" ht="15">
      <c r="A38" s="30">
        <v>36</v>
      </c>
      <c r="B38" s="30">
        <v>22</v>
      </c>
      <c r="C38" s="30" t="str">
        <f>IF(ISBLANK(B38),"",VLOOKUP(B38,Entries!$A$4:$C$70,2,FALSE))</f>
        <v>A</v>
      </c>
      <c r="D38" s="31" t="str">
        <f>IF(ISBLANK(B38),"",VLOOKUP(B38,Entries!$A$4:$C$70,3,FALSE))</f>
        <v>Springfield Striders Mixed 3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7</v>
      </c>
      <c r="I38" s="66" t="s">
        <v>117</v>
      </c>
      <c r="J38" s="65">
        <v>51</v>
      </c>
      <c r="K38" s="34"/>
      <c r="AA38" s="24">
        <v>51</v>
      </c>
      <c r="AB38" s="25">
        <v>7</v>
      </c>
      <c r="AC38" s="25" t="s">
        <v>3</v>
      </c>
      <c r="AD38" s="36" t="s">
        <v>117</v>
      </c>
      <c r="AE38" s="25">
        <v>51</v>
      </c>
    </row>
    <row r="39" spans="1:31" ht="15">
      <c r="A39" s="30">
        <v>37</v>
      </c>
      <c r="B39" s="30">
        <v>42</v>
      </c>
      <c r="C39" s="30" t="str">
        <f>IF(ISBLANK(B39),"",VLOOKUP(B39,Entries!$A$4:$C$70,2,FALSE))</f>
        <v>A</v>
      </c>
      <c r="D39" s="31" t="str">
        <f>IF(ISBLANK(B39),"",VLOOKUP(B39,Entries!$A$4:$C$70,3,FALSE))</f>
        <v>Billericay Men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3</v>
      </c>
      <c r="I39" s="66" t="s">
        <v>110</v>
      </c>
      <c r="J39" s="65">
        <v>52</v>
      </c>
      <c r="K39" s="34"/>
      <c r="AA39" s="24">
        <v>52</v>
      </c>
      <c r="AB39" s="25">
        <v>3</v>
      </c>
      <c r="AC39" s="25" t="s">
        <v>3</v>
      </c>
      <c r="AD39" s="36" t="s">
        <v>110</v>
      </c>
      <c r="AE39" s="25">
        <v>52</v>
      </c>
    </row>
    <row r="40" spans="1:31" ht="15">
      <c r="A40" s="30">
        <v>38</v>
      </c>
      <c r="B40" s="30">
        <v>24</v>
      </c>
      <c r="C40" s="30" t="str">
        <f>IF(ISBLANK(B40),"",VLOOKUP(B40,Entries!$A$4:$C$70,2,FALSE))</f>
        <v>A</v>
      </c>
      <c r="D40" s="31" t="str">
        <f>IF(ISBLANK(B40),"",VLOOKUP(B40,Entries!$A$4:$C$70,3,FALSE))</f>
        <v>Springfield Striders Mixed 5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65</v>
      </c>
      <c r="I40" s="66" t="s">
        <v>177</v>
      </c>
      <c r="J40" s="65">
        <v>53</v>
      </c>
      <c r="K40" s="34"/>
      <c r="AA40" s="24">
        <v>53</v>
      </c>
      <c r="AB40" s="25">
        <v>65</v>
      </c>
      <c r="AC40" s="25" t="s">
        <v>3</v>
      </c>
      <c r="AD40" s="36" t="s">
        <v>177</v>
      </c>
      <c r="AE40" s="25">
        <v>53</v>
      </c>
    </row>
    <row r="41" spans="1:31" ht="15">
      <c r="A41" s="30">
        <v>39</v>
      </c>
      <c r="B41" s="30">
        <v>37</v>
      </c>
      <c r="C41" s="30" t="str">
        <f>IF(ISBLANK(B41),"",VLOOKUP(B41,Entries!$A$4:$C$70,2,FALSE))</f>
        <v>A</v>
      </c>
      <c r="D41" s="31" t="str">
        <f>IF(ISBLANK(B41),"",VLOOKUP(B41,Entries!$A$4:$C$70,3,FALSE))</f>
        <v>Mid Essex Casuals Men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4</v>
      </c>
      <c r="I41" s="66" t="s">
        <v>113</v>
      </c>
      <c r="J41" s="65">
        <v>55</v>
      </c>
      <c r="K41" s="34"/>
      <c r="AA41" s="24">
        <v>55</v>
      </c>
      <c r="AB41" s="25">
        <v>4</v>
      </c>
      <c r="AC41" s="25" t="s">
        <v>3</v>
      </c>
      <c r="AD41" s="36" t="s">
        <v>113</v>
      </c>
      <c r="AE41" s="25">
        <v>55</v>
      </c>
    </row>
    <row r="42" spans="1:31" ht="15">
      <c r="A42" s="30">
        <v>40</v>
      </c>
      <c r="B42" s="30">
        <v>21</v>
      </c>
      <c r="C42" s="30" t="str">
        <f>IF(ISBLANK(B42),"",VLOOKUP(B42,Entries!$A$4:$C$70,2,FALSE))</f>
        <v>A</v>
      </c>
      <c r="D42" s="31" t="str">
        <f>IF(ISBLANK(B42),"",VLOOKUP(B42,Entries!$A$4:$C$70,3,FALSE))</f>
        <v>Springfield Striders Mixed 2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2</v>
      </c>
      <c r="I42" s="66" t="s">
        <v>109</v>
      </c>
      <c r="J42" s="65">
        <v>56</v>
      </c>
      <c r="K42" s="34"/>
      <c r="AA42" s="24">
        <v>56</v>
      </c>
      <c r="AB42" s="25">
        <v>2</v>
      </c>
      <c r="AC42" s="25" t="s">
        <v>3</v>
      </c>
      <c r="AD42" s="36" t="s">
        <v>109</v>
      </c>
      <c r="AE42" s="25">
        <v>56</v>
      </c>
    </row>
    <row r="43" spans="1:31" ht="15">
      <c r="A43" s="30">
        <v>41</v>
      </c>
      <c r="B43" s="30">
        <v>25</v>
      </c>
      <c r="C43" s="30" t="str">
        <f>IF(ISBLANK(B43),"",VLOOKUP(B43,Entries!$A$4:$C$70,2,FALSE))</f>
        <v>A</v>
      </c>
      <c r="D43" s="31" t="str">
        <f>IF(ISBLANK(B43),"",VLOOKUP(B43,Entries!$A$4:$C$70,3,FALSE))</f>
        <v>Springfield Striders Mixed 6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27</v>
      </c>
      <c r="I43" s="66" t="s">
        <v>57</v>
      </c>
      <c r="J43" s="65">
        <v>57</v>
      </c>
      <c r="K43" s="34"/>
      <c r="AA43" s="24">
        <v>57</v>
      </c>
      <c r="AB43" s="25">
        <v>27</v>
      </c>
      <c r="AC43" s="25" t="s">
        <v>3</v>
      </c>
      <c r="AD43" s="36" t="s">
        <v>57</v>
      </c>
      <c r="AE43" s="25">
        <v>57</v>
      </c>
    </row>
    <row r="44" spans="1:31" ht="15">
      <c r="A44" s="30">
        <v>42</v>
      </c>
      <c r="B44" s="30">
        <v>70</v>
      </c>
      <c r="C44" s="30" t="str">
        <f>IF(ISBLANK(B44),"",VLOOKUP(B44,Entries!$A$4:$C$70,2,FALSE))</f>
        <v>L</v>
      </c>
      <c r="D44" s="31" t="str">
        <f>IF(ISBLANK(B44),"",VLOOKUP(B44,Entries!$A$4:$C$70,3,FALSE))</f>
        <v>Billericay Ladies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32</v>
      </c>
      <c r="I44" s="66" t="s">
        <v>150</v>
      </c>
      <c r="J44" s="65">
        <v>58</v>
      </c>
      <c r="K44" s="34"/>
      <c r="AA44" s="24">
        <v>58</v>
      </c>
      <c r="AB44" s="25">
        <v>32</v>
      </c>
      <c r="AC44" s="25" t="s">
        <v>3</v>
      </c>
      <c r="AD44" s="36" t="s">
        <v>150</v>
      </c>
      <c r="AE44" s="25">
        <v>58</v>
      </c>
    </row>
    <row r="45" spans="1:31" ht="15">
      <c r="A45" s="30">
        <v>43</v>
      </c>
      <c r="B45" s="30">
        <v>36</v>
      </c>
      <c r="C45" s="30" t="str">
        <f>IF(ISBLANK(B45),"",VLOOKUP(B45,Entries!$A$4:$C$70,2,FALSE))</f>
        <v>A</v>
      </c>
      <c r="D45" s="31" t="str">
        <f>IF(ISBLANK(B45),"",VLOOKUP(B45,Entries!$A$4:$C$70,3,FALSE))</f>
        <v>Halstead Road Runners Mixed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14</v>
      </c>
      <c r="I45" s="66" t="s">
        <v>160</v>
      </c>
      <c r="J45" s="65">
        <v>100</v>
      </c>
      <c r="K45" s="34"/>
      <c r="AA45" s="24">
        <v>100</v>
      </c>
      <c r="AB45" s="25">
        <v>14</v>
      </c>
      <c r="AC45" s="25" t="s">
        <v>3</v>
      </c>
      <c r="AD45" s="36" t="s">
        <v>160</v>
      </c>
      <c r="AE45" s="25">
        <v>100</v>
      </c>
    </row>
    <row r="46" spans="1:31" ht="15">
      <c r="A46" s="30">
        <v>44</v>
      </c>
      <c r="B46" s="30">
        <v>68</v>
      </c>
      <c r="C46" s="30" t="str">
        <f>IF(ISBLANK(B46),"",VLOOKUP(B46,Entries!$A$4:$C$70,2,FALSE))</f>
        <v>L</v>
      </c>
      <c r="D46" s="31" t="str">
        <f>IF(ISBLANK(B46),"",VLOOKUP(B46,Entries!$A$4:$C$70,3,FALSE))</f>
        <v>Benfleet Ladies A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16</v>
      </c>
      <c r="I46" s="66" t="s">
        <v>132</v>
      </c>
      <c r="J46" s="65">
        <v>100</v>
      </c>
      <c r="K46" s="34"/>
      <c r="AA46" s="24">
        <v>100</v>
      </c>
      <c r="AB46" s="25">
        <v>16</v>
      </c>
      <c r="AC46" s="25" t="s">
        <v>3</v>
      </c>
      <c r="AD46" s="36" t="s">
        <v>132</v>
      </c>
      <c r="AE46" s="25">
        <v>100</v>
      </c>
    </row>
    <row r="47" spans="1:31" ht="15">
      <c r="A47" s="30">
        <v>45</v>
      </c>
      <c r="B47" s="30">
        <v>59</v>
      </c>
      <c r="C47" s="30" t="str">
        <f>IF(ISBLANK(B47),"",VLOOKUP(B47,Entries!$A$4:$C$70,2,FALSE))</f>
        <v>A</v>
      </c>
      <c r="D47" s="31" t="str">
        <f>IF(ISBLANK(B47),"",VLOOKUP(B47,Entries!$A$4:$C$70,3,FALSE))</f>
        <v>East Essex Tri Mixed</v>
      </c>
      <c r="E47" s="30">
        <f t="shared" si="0"/>
        <v>45</v>
      </c>
      <c r="F47" s="25">
        <f>IF(COUNTIF($B$3:B47,B47)&gt;1,"*","")</f>
      </c>
      <c r="G47" s="67"/>
      <c r="H47" s="62"/>
      <c r="I47" s="63"/>
      <c r="J47" s="64"/>
      <c r="K47" s="34"/>
      <c r="AA47" s="24">
        <v>20</v>
      </c>
      <c r="AB47" s="25">
        <v>66</v>
      </c>
      <c r="AC47" s="25" t="s">
        <v>0</v>
      </c>
      <c r="AD47" s="36" t="s">
        <v>103</v>
      </c>
      <c r="AE47" s="25">
        <v>20</v>
      </c>
    </row>
    <row r="48" spans="1:31" ht="15">
      <c r="A48" s="30">
        <v>46</v>
      </c>
      <c r="B48" s="30">
        <v>69</v>
      </c>
      <c r="C48" s="30" t="str">
        <f>IF(ISBLANK(B48),"",VLOOKUP(B48,Entries!$A$4:$C$70,2,FALSE))</f>
        <v>L</v>
      </c>
      <c r="D48" s="31" t="str">
        <f>IF(ISBLANK(B48),"",VLOOKUP(B48,Entries!$A$4:$C$70,3,FALSE))</f>
        <v>Benfleet Ladies B</v>
      </c>
      <c r="E48" s="30">
        <f t="shared" si="0"/>
        <v>46</v>
      </c>
      <c r="F48" s="25">
        <f>IF(COUNTIF($B$3:B48,B48)&gt;1,"*","")</f>
      </c>
      <c r="G48" s="61" t="s">
        <v>197</v>
      </c>
      <c r="H48" s="43"/>
      <c r="I48" s="42"/>
      <c r="J48" s="43" t="s">
        <v>62</v>
      </c>
      <c r="K48" s="34"/>
      <c r="AA48" s="24">
        <v>23</v>
      </c>
      <c r="AB48" s="25">
        <v>67</v>
      </c>
      <c r="AC48" s="25" t="s">
        <v>0</v>
      </c>
      <c r="AD48" s="36" t="s">
        <v>179</v>
      </c>
      <c r="AE48" s="25">
        <v>23</v>
      </c>
    </row>
    <row r="49" spans="1:31" ht="15">
      <c r="A49" s="30">
        <v>47</v>
      </c>
      <c r="B49" s="30">
        <v>35</v>
      </c>
      <c r="C49" s="30" t="str">
        <f>IF(ISBLANK(B49),"",VLOOKUP(B49,Entries!$A$4:$C$70,2,FALSE))</f>
        <v>A</v>
      </c>
      <c r="D49" s="31" t="str">
        <f>IF(ISBLANK(B49),"",VLOOKUP(B49,Entries!$A$4:$C$70,3,FALSE))</f>
        <v>GFDR Mixed</v>
      </c>
      <c r="E49" s="30">
        <f t="shared" si="0"/>
        <v>47</v>
      </c>
      <c r="F49" s="25">
        <f>IF(COUNTIF($B$3:B49,B49)&gt;1,"*","")</f>
      </c>
      <c r="G49" s="65">
        <v>1</v>
      </c>
      <c r="H49" s="65">
        <v>66</v>
      </c>
      <c r="I49" s="66" t="s">
        <v>103</v>
      </c>
      <c r="J49" s="65">
        <v>20</v>
      </c>
      <c r="K49" s="34"/>
      <c r="AA49" s="24">
        <v>24</v>
      </c>
      <c r="AB49" s="25">
        <v>58</v>
      </c>
      <c r="AC49" s="25" t="s">
        <v>0</v>
      </c>
      <c r="AD49" s="36" t="s">
        <v>170</v>
      </c>
      <c r="AE49" s="25">
        <v>24</v>
      </c>
    </row>
    <row r="50" spans="1:31" ht="15">
      <c r="A50" s="30">
        <v>48</v>
      </c>
      <c r="B50" s="30">
        <v>63</v>
      </c>
      <c r="C50" s="30" t="str">
        <f>IF(ISBLANK(B50),"",VLOOKUP(B50,Entries!$A$4:$C$70,2,FALSE))</f>
        <v>L</v>
      </c>
      <c r="D50" s="31" t="str">
        <f>IF(ISBLANK(B50),"",VLOOKUP(B50,Entries!$A$4:$C$70,3,FALSE))</f>
        <v>Springfield Striders Ladies B</v>
      </c>
      <c r="E50" s="30">
        <f t="shared" si="0"/>
        <v>48</v>
      </c>
      <c r="F50" s="25">
        <f>IF(COUNTIF($B$3:B50,B50)&gt;1,"*","")</f>
      </c>
      <c r="G50" s="65">
        <v>2</v>
      </c>
      <c r="H50" s="65">
        <v>67</v>
      </c>
      <c r="I50" s="66" t="s">
        <v>179</v>
      </c>
      <c r="J50" s="65">
        <v>23</v>
      </c>
      <c r="K50" s="34"/>
      <c r="AA50" s="24">
        <v>25</v>
      </c>
      <c r="AB50" s="25">
        <v>62</v>
      </c>
      <c r="AC50" s="25" t="s">
        <v>0</v>
      </c>
      <c r="AD50" s="36" t="s">
        <v>97</v>
      </c>
      <c r="AE50" s="25">
        <v>25</v>
      </c>
    </row>
    <row r="51" spans="1:31" ht="15">
      <c r="A51" s="30">
        <v>49</v>
      </c>
      <c r="B51" s="30">
        <v>26</v>
      </c>
      <c r="C51" s="30" t="str">
        <f>IF(ISBLANK(B51),"",VLOOKUP(B51,Entries!$A$4:$C$70,2,FALSE))</f>
        <v>A</v>
      </c>
      <c r="D51" s="31" t="str">
        <f>IF(ISBLANK(B51),"",VLOOKUP(B51,Entries!$A$4:$C$70,3,FALSE))</f>
        <v>Harwich Runners</v>
      </c>
      <c r="E51" s="30">
        <f t="shared" si="0"/>
        <v>49</v>
      </c>
      <c r="F51" s="25">
        <f>IF(COUNTIF($B$3:B51,B51)&gt;1,"*","")</f>
      </c>
      <c r="G51" s="65">
        <v>3</v>
      </c>
      <c r="H51" s="65">
        <v>58</v>
      </c>
      <c r="I51" s="66" t="s">
        <v>170</v>
      </c>
      <c r="J51" s="65">
        <v>24</v>
      </c>
      <c r="K51" s="34"/>
      <c r="AA51" s="24">
        <v>27</v>
      </c>
      <c r="AB51" s="25">
        <v>61</v>
      </c>
      <c r="AC51" s="25" t="s">
        <v>0</v>
      </c>
      <c r="AD51" s="36" t="s">
        <v>172</v>
      </c>
      <c r="AE51" s="25">
        <v>27</v>
      </c>
    </row>
    <row r="52" spans="1:31" ht="15">
      <c r="A52" s="30">
        <v>50</v>
      </c>
      <c r="B52" s="30">
        <v>8</v>
      </c>
      <c r="C52" s="30" t="str">
        <f>IF(ISBLANK(B52),"",VLOOKUP(B52,Entries!$A$4:$C$70,2,FALSE))</f>
        <v>A</v>
      </c>
      <c r="D52" s="31" t="str">
        <f>IF(ISBLANK(B52),"",VLOOKUP(B52,Entries!$A$4:$C$70,3,FALSE))</f>
        <v>Eton Manor AC A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62</v>
      </c>
      <c r="I52" s="66" t="s">
        <v>97</v>
      </c>
      <c r="J52" s="65">
        <v>25</v>
      </c>
      <c r="K52" s="34"/>
      <c r="AA52" s="24">
        <v>31</v>
      </c>
      <c r="AB52" s="25">
        <v>64</v>
      </c>
      <c r="AC52" s="25" t="s">
        <v>0</v>
      </c>
      <c r="AD52" s="36" t="s">
        <v>174</v>
      </c>
      <c r="AE52" s="25">
        <v>31</v>
      </c>
    </row>
    <row r="53" spans="1:31" ht="15">
      <c r="A53" s="30">
        <v>51</v>
      </c>
      <c r="B53" s="30">
        <v>7</v>
      </c>
      <c r="C53" s="30" t="str">
        <f>IF(ISBLANK(B53),"",VLOOKUP(B53,Entries!$A$4:$C$70,2,FALSE))</f>
        <v>A</v>
      </c>
      <c r="D53" s="31" t="str">
        <f>IF(ISBLANK(B53),"",VLOOKUP(B53,Entries!$A$4:$C$70,3,FALSE))</f>
        <v>East Essex Tri</v>
      </c>
      <c r="E53" s="30">
        <f t="shared" si="0"/>
        <v>51</v>
      </c>
      <c r="F53" s="25">
        <f>IF(COUNTIF($B$3:B53,B53)&gt;1,"*","")</f>
      </c>
      <c r="G53" s="65">
        <v>5</v>
      </c>
      <c r="H53" s="65">
        <v>61</v>
      </c>
      <c r="I53" s="66" t="s">
        <v>172</v>
      </c>
      <c r="J53" s="65">
        <v>27</v>
      </c>
      <c r="K53" s="34"/>
      <c r="AA53" s="24">
        <v>42</v>
      </c>
      <c r="AB53" s="25">
        <v>70</v>
      </c>
      <c r="AC53" s="25" t="s">
        <v>0</v>
      </c>
      <c r="AD53" s="36" t="s">
        <v>192</v>
      </c>
      <c r="AE53" s="25">
        <v>42</v>
      </c>
    </row>
    <row r="54" spans="1:31" ht="15">
      <c r="A54" s="30">
        <v>52</v>
      </c>
      <c r="B54" s="30">
        <v>3</v>
      </c>
      <c r="C54" s="30" t="str">
        <f>IF(ISBLANK(B54),"",VLOOKUP(B54,Entries!$A$4:$C$70,2,FALSE))</f>
        <v>A</v>
      </c>
      <c r="D54" s="31" t="str">
        <f>IF(ISBLANK(B54),"",VLOOKUP(B54,Entries!$A$4:$C$70,3,FALSE))</f>
        <v>Pitsea RC men</v>
      </c>
      <c r="E54" s="30">
        <f t="shared" si="0"/>
        <v>52</v>
      </c>
      <c r="F54" s="25">
        <f>IF(COUNTIF($B$3:B54,B54)&gt;1,"*","")</f>
      </c>
      <c r="G54" s="65">
        <v>6</v>
      </c>
      <c r="H54" s="65">
        <v>64</v>
      </c>
      <c r="I54" s="66" t="s">
        <v>174</v>
      </c>
      <c r="J54" s="65">
        <v>31</v>
      </c>
      <c r="K54" s="34"/>
      <c r="AA54" s="24">
        <v>44</v>
      </c>
      <c r="AB54" s="25">
        <v>68</v>
      </c>
      <c r="AC54" s="25" t="s">
        <v>0</v>
      </c>
      <c r="AD54" s="36" t="s">
        <v>100</v>
      </c>
      <c r="AE54" s="25">
        <v>44</v>
      </c>
    </row>
    <row r="55" spans="1:31" ht="15">
      <c r="A55" s="30">
        <v>53</v>
      </c>
      <c r="B55" s="30">
        <v>65</v>
      </c>
      <c r="C55" s="30" t="str">
        <f>IF(ISBLANK(B55),"",VLOOKUP(B55,Entries!$A$4:$C$70,2,FALSE))</f>
        <v>A</v>
      </c>
      <c r="D55" s="31" t="str">
        <f>IF(ISBLANK(B55),"",VLOOKUP(B55,Entries!$A$4:$C$70,3,FALSE))</f>
        <v>Thrift Green Trotters Mixed</v>
      </c>
      <c r="E55" s="30">
        <f t="shared" si="0"/>
        <v>53</v>
      </c>
      <c r="F55" s="25">
        <f>IF(COUNTIF($B$3:B55,B55)&gt;1,"*","")</f>
      </c>
      <c r="G55" s="65">
        <v>7</v>
      </c>
      <c r="H55" s="65">
        <v>70</v>
      </c>
      <c r="I55" s="66" t="s">
        <v>192</v>
      </c>
      <c r="J55" s="65">
        <v>42</v>
      </c>
      <c r="K55" s="34"/>
      <c r="AA55" s="24">
        <v>46</v>
      </c>
      <c r="AB55" s="25">
        <v>69</v>
      </c>
      <c r="AC55" s="25" t="s">
        <v>0</v>
      </c>
      <c r="AD55" s="36" t="s">
        <v>101</v>
      </c>
      <c r="AE55" s="25">
        <v>46</v>
      </c>
    </row>
    <row r="56" spans="1:31" ht="15">
      <c r="A56" s="30">
        <v>54</v>
      </c>
      <c r="B56" s="30">
        <v>57</v>
      </c>
      <c r="C56" s="30" t="str">
        <f>IF(ISBLANK(B56),"",VLOOKUP(B56,Entries!$A$4:$C$70,2,FALSE))</f>
        <v>L</v>
      </c>
      <c r="D56" s="31" t="str">
        <f>IF(ISBLANK(B56),"",VLOOKUP(B56,Entries!$A$4:$C$70,3,FALSE))</f>
        <v>Pitsea RC </v>
      </c>
      <c r="E56" s="30">
        <f t="shared" si="0"/>
        <v>54</v>
      </c>
      <c r="F56" s="25">
        <f>IF(COUNTIF($B$3:B56,B56)&gt;1,"*","")</f>
      </c>
      <c r="G56" s="65">
        <v>8</v>
      </c>
      <c r="H56" s="65">
        <v>68</v>
      </c>
      <c r="I56" s="66" t="s">
        <v>100</v>
      </c>
      <c r="J56" s="65">
        <v>44</v>
      </c>
      <c r="K56" s="34"/>
      <c r="AA56" s="24">
        <v>48</v>
      </c>
      <c r="AB56" s="25">
        <v>63</v>
      </c>
      <c r="AC56" s="25" t="s">
        <v>0</v>
      </c>
      <c r="AD56" s="36" t="s">
        <v>98</v>
      </c>
      <c r="AE56" s="25">
        <v>48</v>
      </c>
    </row>
    <row r="57" spans="1:31" ht="15">
      <c r="A57" s="30">
        <v>55</v>
      </c>
      <c r="B57" s="30">
        <v>4</v>
      </c>
      <c r="C57" s="30" t="str">
        <f>IF(ISBLANK(B57),"",VLOOKUP(B57,Entries!$A$4:$C$70,2,FALSE))</f>
        <v>A</v>
      </c>
      <c r="D57" s="31" t="str">
        <f>IF(ISBLANK(B57),"",VLOOKUP(B57,Entries!$A$4:$C$70,3,FALSE))</f>
        <v>Pitsea RC mixed</v>
      </c>
      <c r="E57" s="30">
        <f t="shared" si="0"/>
        <v>55</v>
      </c>
      <c r="F57" s="25">
        <f>IF(COUNTIF($B$3:B57,B57)&gt;1,"*","")</f>
      </c>
      <c r="G57" s="65">
        <v>9</v>
      </c>
      <c r="H57" s="65">
        <v>69</v>
      </c>
      <c r="I57" s="66" t="s">
        <v>101</v>
      </c>
      <c r="J57" s="65">
        <v>46</v>
      </c>
      <c r="K57" s="34"/>
      <c r="AA57" s="24">
        <v>54</v>
      </c>
      <c r="AB57" s="25">
        <v>57</v>
      </c>
      <c r="AC57" s="25" t="s">
        <v>0</v>
      </c>
      <c r="AD57" s="36" t="s">
        <v>169</v>
      </c>
      <c r="AE57" s="25">
        <v>54</v>
      </c>
    </row>
    <row r="58" spans="1:31" ht="15">
      <c r="A58" s="30">
        <v>56</v>
      </c>
      <c r="B58" s="30">
        <v>2</v>
      </c>
      <c r="C58" s="30" t="str">
        <f>IF(ISBLANK(B58),"",VLOOKUP(B58,Entries!$A$4:$C$70,2,FALSE))</f>
        <v>A</v>
      </c>
      <c r="D58" s="31" t="str">
        <f>IF(ISBLANK(B58),"",VLOOKUP(B58,Entries!$A$4:$C$70,3,FALSE))</f>
        <v>IAC B</v>
      </c>
      <c r="E58" s="30">
        <f t="shared" si="0"/>
        <v>56</v>
      </c>
      <c r="F58" s="25">
        <f>IF(COUNTIF($B$3:B58,B58)&gt;1,"*","")</f>
      </c>
      <c r="G58" s="65">
        <v>10</v>
      </c>
      <c r="H58" s="65">
        <v>63</v>
      </c>
      <c r="I58" s="66" t="s">
        <v>98</v>
      </c>
      <c r="J58" s="65">
        <v>48</v>
      </c>
      <c r="K58" s="34"/>
      <c r="AA58" s="24">
        <v>59</v>
      </c>
      <c r="AB58" s="25">
        <v>60</v>
      </c>
      <c r="AC58" s="25" t="s">
        <v>0</v>
      </c>
      <c r="AD58" s="36" t="s">
        <v>171</v>
      </c>
      <c r="AE58" s="25">
        <v>59</v>
      </c>
    </row>
    <row r="59" spans="1:31" ht="15">
      <c r="A59" s="30">
        <v>57</v>
      </c>
      <c r="B59" s="30">
        <v>27</v>
      </c>
      <c r="C59" s="30" t="str">
        <f>IF(ISBLANK(B59),"",VLOOKUP(B59,Entries!$A$4:$C$70,2,FALSE))</f>
        <v>A</v>
      </c>
      <c r="D59" s="31" t="str">
        <f>IF(ISBLANK(B59),"",VLOOKUP(B59,Entries!$A$4:$C$70,3,FALSE))</f>
        <v>Harwich Runners</v>
      </c>
      <c r="E59" s="30">
        <f t="shared" si="0"/>
        <v>57</v>
      </c>
      <c r="F59" s="25">
        <f>IF(COUNTIF($B$3:B59,B59)&gt;1,"*","")</f>
      </c>
      <c r="G59" s="65">
        <v>11</v>
      </c>
      <c r="H59" s="65">
        <v>57</v>
      </c>
      <c r="I59" s="66" t="s">
        <v>169</v>
      </c>
      <c r="J59" s="65">
        <v>54</v>
      </c>
      <c r="K59" s="34"/>
      <c r="AA59" s="24">
        <v>5</v>
      </c>
      <c r="AB59" s="25">
        <v>51</v>
      </c>
      <c r="AC59" s="25" t="s">
        <v>2</v>
      </c>
      <c r="AD59" s="36" t="s">
        <v>74</v>
      </c>
      <c r="AE59" s="25">
        <v>5</v>
      </c>
    </row>
    <row r="60" spans="1:31" ht="15">
      <c r="A60" s="30">
        <v>58</v>
      </c>
      <c r="B60" s="30">
        <v>32</v>
      </c>
      <c r="C60" s="30" t="str">
        <f>IF(ISBLANK(B60),"",VLOOKUP(B60,Entries!$A$4:$C$70,2,FALSE))</f>
        <v>A</v>
      </c>
      <c r="D60" s="31" t="str">
        <f>IF(ISBLANK(B60),"",VLOOKUP(B60,Entries!$A$4:$C$70,3,FALSE))</f>
        <v>Southend AC Mixed</v>
      </c>
      <c r="E60" s="30">
        <f t="shared" si="0"/>
        <v>58</v>
      </c>
      <c r="F60" s="25">
        <f>IF(COUNTIF($B$3:B60,B60)&gt;1,"*","")</f>
      </c>
      <c r="G60" s="65">
        <v>12</v>
      </c>
      <c r="H60" s="65">
        <v>60</v>
      </c>
      <c r="I60" s="66" t="s">
        <v>171</v>
      </c>
      <c r="J60" s="65">
        <v>59</v>
      </c>
      <c r="K60" s="34"/>
      <c r="AA60" s="24">
        <v>12</v>
      </c>
      <c r="AB60" s="25">
        <v>52</v>
      </c>
      <c r="AC60" s="25" t="s">
        <v>2</v>
      </c>
      <c r="AD60" s="36" t="s">
        <v>35</v>
      </c>
      <c r="AE60" s="25">
        <v>12</v>
      </c>
    </row>
    <row r="61" spans="1:31" ht="15">
      <c r="A61" s="30">
        <v>59</v>
      </c>
      <c r="B61" s="30">
        <v>60</v>
      </c>
      <c r="C61" s="30" t="str">
        <f>IF(ISBLANK(B61),"",VLOOKUP(B61,Entries!$A$4:$C$70,2,FALSE))</f>
        <v>L</v>
      </c>
      <c r="D61" s="31" t="str">
        <f>IF(ISBLANK(B61),"",VLOOKUP(B61,Entries!$A$4:$C$70,3,FALSE))</f>
        <v>Tiptree RR </v>
      </c>
      <c r="E61" s="30">
        <f t="shared" si="0"/>
        <v>59</v>
      </c>
      <c r="F61" s="25">
        <f>IF(COUNTIF($B$3:B61,B61)&gt;1,"*","")</f>
      </c>
      <c r="G61" s="49"/>
      <c r="H61" s="62"/>
      <c r="I61" s="63"/>
      <c r="J61" s="64"/>
      <c r="K61" s="34"/>
      <c r="AA61" s="24">
        <v>15</v>
      </c>
      <c r="AB61" s="25">
        <v>54</v>
      </c>
      <c r="AC61" s="25" t="s">
        <v>2</v>
      </c>
      <c r="AD61" s="36" t="s">
        <v>168</v>
      </c>
      <c r="AE61" s="25">
        <v>15</v>
      </c>
    </row>
    <row r="62" spans="1:31" ht="15">
      <c r="A62" s="30">
        <v>100</v>
      </c>
      <c r="B62" s="30">
        <v>14</v>
      </c>
      <c r="C62" s="30" t="str">
        <f>IF(ISBLANK(B62),"",VLOOKUP(B62,Entries!$A$4:$C$70,2,FALSE))</f>
        <v>A</v>
      </c>
      <c r="D62" s="31" t="str">
        <f>IF(ISBLANK(B62),"",VLOOKUP(B62,Entries!$A$4:$C$70,3,FALSE))</f>
        <v>Mid Essex Casuals Mixed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19</v>
      </c>
      <c r="AB62" s="25">
        <v>53</v>
      </c>
      <c r="AC62" s="25" t="s">
        <v>2</v>
      </c>
      <c r="AD62" s="36" t="s">
        <v>167</v>
      </c>
      <c r="AE62" s="25">
        <v>19</v>
      </c>
    </row>
    <row r="63" spans="1:31" ht="15">
      <c r="A63" s="30">
        <v>100</v>
      </c>
      <c r="B63" s="30">
        <v>16</v>
      </c>
      <c r="C63" s="30" t="str">
        <f>IF(ISBLANK(B63),"",VLOOKUP(B63,Entries!$A$4:$C$70,2,FALSE))</f>
        <v>A</v>
      </c>
      <c r="D63" s="31" t="str">
        <f>IF(ISBLANK(B63),"",VLOOKUP(B63,Entries!$A$4:$C$70,3,FALSE))</f>
        <v>Eton Manor AC B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51</v>
      </c>
      <c r="I63" s="66" t="s">
        <v>74</v>
      </c>
      <c r="J63" s="65">
        <v>5</v>
      </c>
      <c r="K63" s="34"/>
      <c r="AA63" s="24">
        <v>21</v>
      </c>
      <c r="AB63" s="25">
        <v>50</v>
      </c>
      <c r="AC63" s="25" t="s">
        <v>2</v>
      </c>
      <c r="AD63" s="36" t="s">
        <v>165</v>
      </c>
      <c r="AE63" s="25">
        <v>21</v>
      </c>
    </row>
    <row r="64" spans="6:11" ht="15">
      <c r="F64" s="25">
        <f>IF(COUNTIF($B$3:B64,B64)&gt;1,"*","")</f>
      </c>
      <c r="G64" s="65">
        <v>2</v>
      </c>
      <c r="H64" s="65">
        <v>52</v>
      </c>
      <c r="I64" s="66" t="s">
        <v>35</v>
      </c>
      <c r="J64" s="65">
        <v>12</v>
      </c>
      <c r="K64" s="34"/>
    </row>
    <row r="65" spans="6:11" ht="15">
      <c r="F65" s="25">
        <f>IF(COUNTIF($B$3:B65,B65)&gt;1,"*","")</f>
      </c>
      <c r="G65" s="65">
        <v>3</v>
      </c>
      <c r="H65" s="65">
        <v>54</v>
      </c>
      <c r="I65" s="66" t="s">
        <v>168</v>
      </c>
      <c r="J65" s="65">
        <v>15</v>
      </c>
      <c r="K65" s="34"/>
    </row>
    <row r="66" spans="6:11" ht="15">
      <c r="F66" s="25">
        <f>IF(COUNTIF($B$3:B66,B66)&gt;1,"*","")</f>
      </c>
      <c r="G66" s="65">
        <v>4</v>
      </c>
      <c r="H66" s="65">
        <v>53</v>
      </c>
      <c r="I66" s="66" t="s">
        <v>167</v>
      </c>
      <c r="J66" s="65">
        <v>19</v>
      </c>
      <c r="K66" s="34"/>
    </row>
    <row r="67" spans="6:11" ht="15">
      <c r="F67" s="25">
        <f>IF(COUNTIF($B$3:B67,B67)&gt;1,"*","")</f>
      </c>
      <c r="G67" s="30">
        <v>5</v>
      </c>
      <c r="H67" s="30">
        <v>50</v>
      </c>
      <c r="I67" s="31" t="s">
        <v>165</v>
      </c>
      <c r="J67" s="30">
        <v>21</v>
      </c>
      <c r="K67" s="34"/>
    </row>
    <row r="68" spans="6:11" ht="15">
      <c r="F68" s="25">
        <f>IF(COUNTIF($B$3:B68,B68)&gt;1,"*","")</f>
      </c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  <row r="71" spans="8:9" ht="15">
      <c r="H71" s="60"/>
      <c r="I71" s="34"/>
    </row>
    <row r="72" spans="8:9" ht="15">
      <c r="H72" s="60"/>
      <c r="I72" s="34"/>
    </row>
    <row r="73" spans="8:9" ht="15">
      <c r="H73" s="60"/>
      <c r="I73" s="34"/>
    </row>
  </sheetData>
  <sheetProtection/>
  <mergeCells count="2">
    <mergeCell ref="A1:E1"/>
    <mergeCell ref="G1:J1"/>
  </mergeCells>
  <printOptions horizontalCentered="1"/>
  <pageMargins left="0.3937007874015748" right="0.3937007874015748" top="0.7086614173228347" bottom="0.1968503937007874" header="0.1968503937007874" footer="0.1968503937007874"/>
  <pageSetup fitToHeight="1" fitToWidth="1" horizontalDpi="600" verticalDpi="600" orientation="portrait" paperSize="9" scale="75" r:id="rId2"/>
  <headerFooter alignWithMargins="0">
    <oddHeader>&amp;C&amp;"Arial,Bold"&amp;18&amp;EEssex Way 2013&amp;"Arial,Regular"&amp;10&amp;E
&amp;"Arial,Bold"&amp;14&amp;UPosition After 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2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18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63">IF(ISBLANK(B3),"",A3)</f>
        <v>1</v>
      </c>
      <c r="F3" s="25">
        <f>IF(COUNTIF($B$3:B3,B3)&gt;1,"*","")</f>
      </c>
      <c r="G3" s="65">
        <v>1</v>
      </c>
      <c r="H3" s="65">
        <v>18</v>
      </c>
      <c r="I3" s="66" t="s">
        <v>70</v>
      </c>
      <c r="J3" s="65">
        <v>1</v>
      </c>
      <c r="K3" s="34"/>
      <c r="AA3" s="24">
        <v>1</v>
      </c>
      <c r="AB3" s="25">
        <v>18</v>
      </c>
      <c r="AC3" s="25" t="s">
        <v>3</v>
      </c>
      <c r="AD3" s="36" t="s">
        <v>70</v>
      </c>
      <c r="AE3" s="25">
        <v>1</v>
      </c>
    </row>
    <row r="4" spans="1:31" ht="15">
      <c r="A4" s="30">
        <v>2</v>
      </c>
      <c r="B4" s="30">
        <v>28</v>
      </c>
      <c r="C4" s="30" t="str">
        <f>IF(ISBLANK(B4),"",VLOOKUP(B4,Entries!$A$4:$C$70,2,FALSE))</f>
        <v>A</v>
      </c>
      <c r="D4" s="31" t="str">
        <f>IF(ISBLANK(B4),"",VLOOKUP(B4,Entries!$A$4:$C$70,3,FALSE))</f>
        <v>Thrift Green Trotters Men A</v>
      </c>
      <c r="E4" s="30">
        <f t="shared" si="0"/>
        <v>2</v>
      </c>
      <c r="F4" s="25">
        <f>IF(COUNTIF($B$3:B4,B4)&gt;1,"*","")</f>
      </c>
      <c r="G4" s="65">
        <v>2</v>
      </c>
      <c r="H4" s="65">
        <v>28</v>
      </c>
      <c r="I4" s="66" t="s">
        <v>144</v>
      </c>
      <c r="J4" s="65">
        <v>2</v>
      </c>
      <c r="K4" s="34"/>
      <c r="AA4" s="24">
        <v>2</v>
      </c>
      <c r="AB4" s="25">
        <v>28</v>
      </c>
      <c r="AC4" s="25" t="s">
        <v>3</v>
      </c>
      <c r="AD4" s="36" t="s">
        <v>144</v>
      </c>
      <c r="AE4" s="25">
        <v>2</v>
      </c>
    </row>
    <row r="5" spans="1:31" ht="15">
      <c r="A5" s="30">
        <v>3</v>
      </c>
      <c r="B5" s="30">
        <v>15</v>
      </c>
      <c r="C5" s="30" t="str">
        <f>IF(ISBLANK(B5),"",VLOOKUP(B5,Entries!$A$4:$C$70,2,FALSE))</f>
        <v>A</v>
      </c>
      <c r="D5" s="31" t="str">
        <f>IF(ISBLANK(B5),"",VLOOKUP(B5,Entries!$A$4:$C$70,3,FALSE))</f>
        <v>Saffron Striders</v>
      </c>
      <c r="E5" s="30">
        <f t="shared" si="0"/>
        <v>3</v>
      </c>
      <c r="F5" s="25">
        <f>IF(COUNTIF($B$3:B5,B5)&gt;1,"*","")</f>
      </c>
      <c r="G5" s="65">
        <v>3</v>
      </c>
      <c r="H5" s="65">
        <v>15</v>
      </c>
      <c r="I5" s="66" t="s">
        <v>129</v>
      </c>
      <c r="J5" s="65">
        <v>3</v>
      </c>
      <c r="K5" s="34"/>
      <c r="AA5" s="24">
        <v>3</v>
      </c>
      <c r="AB5" s="25">
        <v>15</v>
      </c>
      <c r="AC5" s="25" t="s">
        <v>3</v>
      </c>
      <c r="AD5" s="36" t="s">
        <v>129</v>
      </c>
      <c r="AE5" s="25">
        <v>3</v>
      </c>
    </row>
    <row r="6" spans="1:31" ht="15">
      <c r="A6" s="30">
        <v>4</v>
      </c>
      <c r="B6" s="30">
        <v>1</v>
      </c>
      <c r="C6" s="30" t="str">
        <f>IF(ISBLANK(B6),"",VLOOKUP(B6,Entries!$A$4:$C$70,2,FALSE))</f>
        <v>A</v>
      </c>
      <c r="D6" s="31" t="str">
        <f>IF(ISBLANK(B6),"",VLOOKUP(B6,Entries!$A$4:$C$70,3,FALSE))</f>
        <v>IAC A</v>
      </c>
      <c r="E6" s="30">
        <f t="shared" si="0"/>
        <v>4</v>
      </c>
      <c r="F6" s="25">
        <f>IF(COUNTIF($B$3:B6,B6)&gt;1,"*","")</f>
      </c>
      <c r="G6" s="65">
        <v>4</v>
      </c>
      <c r="H6" s="65">
        <v>1</v>
      </c>
      <c r="I6" s="66" t="s">
        <v>108</v>
      </c>
      <c r="J6" s="65">
        <v>4</v>
      </c>
      <c r="K6" s="34"/>
      <c r="AA6" s="24">
        <v>4</v>
      </c>
      <c r="AB6" s="25">
        <v>1</v>
      </c>
      <c r="AC6" s="25" t="s">
        <v>3</v>
      </c>
      <c r="AD6" s="36" t="s">
        <v>108</v>
      </c>
      <c r="AE6" s="25">
        <v>4</v>
      </c>
    </row>
    <row r="7" spans="1:31" ht="15">
      <c r="A7" s="30">
        <v>5</v>
      </c>
      <c r="B7" s="30">
        <v>19</v>
      </c>
      <c r="C7" s="30" t="str">
        <f>IF(ISBLANK(B7),"",VLOOKUP(B7,Entries!$A$4:$C$70,2,FALSE))</f>
        <v>A</v>
      </c>
      <c r="D7" s="31" t="str">
        <f>IF(ISBLANK(B7),"",VLOOKUP(B7,Entries!$A$4:$C$70,3,FALSE))</f>
        <v>Springfield Striders Men B</v>
      </c>
      <c r="E7" s="30">
        <f t="shared" si="0"/>
        <v>5</v>
      </c>
      <c r="F7" s="25">
        <f>IF(COUNTIF($B$3:B7,B7)&gt;1,"*","")</f>
      </c>
      <c r="G7" s="65">
        <v>5</v>
      </c>
      <c r="H7" s="65">
        <v>19</v>
      </c>
      <c r="I7" s="66" t="s">
        <v>80</v>
      </c>
      <c r="J7" s="65">
        <v>5</v>
      </c>
      <c r="K7" s="34"/>
      <c r="AA7" s="24">
        <v>5</v>
      </c>
      <c r="AB7" s="25">
        <v>19</v>
      </c>
      <c r="AC7" s="25" t="s">
        <v>3</v>
      </c>
      <c r="AD7" s="36" t="s">
        <v>80</v>
      </c>
      <c r="AE7" s="25">
        <v>5</v>
      </c>
    </row>
    <row r="8" spans="1:31" ht="15">
      <c r="A8" s="30">
        <v>6</v>
      </c>
      <c r="B8" s="30">
        <v>6</v>
      </c>
      <c r="C8" s="30" t="str">
        <f>IF(ISBLANK(B8),"",VLOOKUP(B8,Entries!$A$4:$C$70,2,FALSE))</f>
        <v>A</v>
      </c>
      <c r="D8" s="31" t="str">
        <f>IF(ISBLANK(B8),"",VLOOKUP(B8,Entries!$A$4:$C$70,3,FALSE))</f>
        <v>Leigh on Sea Striders Men</v>
      </c>
      <c r="E8" s="30">
        <f t="shared" si="0"/>
        <v>6</v>
      </c>
      <c r="F8" s="25">
        <f>IF(COUNTIF($B$3:B8,B8)&gt;1,"*","")</f>
      </c>
      <c r="G8" s="65">
        <v>6</v>
      </c>
      <c r="H8" s="65">
        <v>6</v>
      </c>
      <c r="I8" s="66" t="s">
        <v>115</v>
      </c>
      <c r="J8" s="65">
        <v>6</v>
      </c>
      <c r="K8" s="34"/>
      <c r="AA8" s="24">
        <v>6</v>
      </c>
      <c r="AB8" s="25">
        <v>6</v>
      </c>
      <c r="AC8" s="25" t="s">
        <v>3</v>
      </c>
      <c r="AD8" s="36" t="s">
        <v>115</v>
      </c>
      <c r="AE8" s="25">
        <v>6</v>
      </c>
    </row>
    <row r="9" spans="1:31" ht="15">
      <c r="A9" s="30">
        <v>7</v>
      </c>
      <c r="B9" s="30">
        <v>40</v>
      </c>
      <c r="C9" s="30" t="str">
        <f>IF(ISBLANK(B9),"",VLOOKUP(B9,Entries!$A$4:$C$70,2,FALSE))</f>
        <v>A</v>
      </c>
      <c r="D9" s="31" t="str">
        <f>IF(ISBLANK(B9),"",VLOOKUP(B9,Entries!$A$4:$C$70,3,FALSE))</f>
        <v>Benfleet Men A</v>
      </c>
      <c r="E9" s="30">
        <f t="shared" si="0"/>
        <v>7</v>
      </c>
      <c r="F9" s="25">
        <f>IF(COUNTIF($B$3:B9,B9)&gt;1,"*","")</f>
      </c>
      <c r="G9" s="65">
        <v>7</v>
      </c>
      <c r="H9" s="65">
        <v>40</v>
      </c>
      <c r="I9" s="66" t="s">
        <v>81</v>
      </c>
      <c r="J9" s="65">
        <v>7</v>
      </c>
      <c r="K9" s="34"/>
      <c r="AA9" s="24">
        <v>7</v>
      </c>
      <c r="AB9" s="25">
        <v>40</v>
      </c>
      <c r="AC9" s="25" t="s">
        <v>3</v>
      </c>
      <c r="AD9" s="36" t="s">
        <v>81</v>
      </c>
      <c r="AE9" s="25">
        <v>7</v>
      </c>
    </row>
    <row r="10" spans="1:31" ht="15">
      <c r="A10" s="30">
        <v>8</v>
      </c>
      <c r="B10" s="30">
        <v>51</v>
      </c>
      <c r="C10" s="30" t="str">
        <f>IF(ISBLANK(B10),"",VLOOKUP(B10,Entries!$A$4:$C$70,2,FALSE))</f>
        <v>V</v>
      </c>
      <c r="D10" s="31" t="str">
        <f>IF(ISBLANK(B10),"",VLOOKUP(B10,Entries!$A$4:$C$70,3,FALSE))</f>
        <v>Springfield Striders Vets</v>
      </c>
      <c r="E10" s="30">
        <f t="shared" si="0"/>
        <v>8</v>
      </c>
      <c r="F10" s="25">
        <f>IF(COUNTIF($B$3:B10,B10)&gt;1,"*","")</f>
      </c>
      <c r="G10" s="65">
        <v>8</v>
      </c>
      <c r="H10" s="65">
        <v>33</v>
      </c>
      <c r="I10" s="66" t="s">
        <v>151</v>
      </c>
      <c r="J10" s="65">
        <v>9</v>
      </c>
      <c r="K10" s="34"/>
      <c r="AA10" s="24">
        <v>9</v>
      </c>
      <c r="AB10" s="25">
        <v>33</v>
      </c>
      <c r="AC10" s="25" t="s">
        <v>3</v>
      </c>
      <c r="AD10" s="36" t="s">
        <v>151</v>
      </c>
      <c r="AE10" s="25">
        <v>9</v>
      </c>
    </row>
    <row r="11" spans="1:31" ht="15">
      <c r="A11" s="30">
        <v>9</v>
      </c>
      <c r="B11" s="30">
        <v>33</v>
      </c>
      <c r="C11" s="30" t="str">
        <f>IF(ISBLANK(B11),"",VLOOKUP(B11,Entries!$A$4:$C$70,2,FALSE))</f>
        <v>A</v>
      </c>
      <c r="D11" s="31" t="str">
        <f>IF(ISBLANK(B11),"",VLOOKUP(B11,Entries!$A$4:$C$70,3,FALSE))</f>
        <v>GFDR Men A</v>
      </c>
      <c r="E11" s="30">
        <f t="shared" si="0"/>
        <v>9</v>
      </c>
      <c r="F11" s="25">
        <f>IF(COUNTIF($B$3:B11,B11)&gt;1,"*","")</f>
      </c>
      <c r="G11" s="65">
        <v>9</v>
      </c>
      <c r="H11" s="65">
        <v>26</v>
      </c>
      <c r="I11" s="66" t="s">
        <v>57</v>
      </c>
      <c r="J11" s="65">
        <v>12</v>
      </c>
      <c r="K11" s="34"/>
      <c r="AA11" s="24">
        <v>12</v>
      </c>
      <c r="AB11" s="25">
        <v>26</v>
      </c>
      <c r="AC11" s="25" t="s">
        <v>3</v>
      </c>
      <c r="AD11" s="36" t="s">
        <v>57</v>
      </c>
      <c r="AE11" s="25">
        <v>12</v>
      </c>
    </row>
    <row r="12" spans="1:31" ht="15">
      <c r="A12" s="30">
        <v>10</v>
      </c>
      <c r="B12" s="30">
        <v>68</v>
      </c>
      <c r="C12" s="30" t="str">
        <f>IF(ISBLANK(B12),"",VLOOKUP(B12,Entries!$A$4:$C$70,2,FALSE))</f>
        <v>L</v>
      </c>
      <c r="D12" s="31" t="str">
        <f>IF(ISBLANK(B12),"",VLOOKUP(B12,Entries!$A$4:$C$70,3,FALSE))</f>
        <v>Benfleet Ladies A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2</v>
      </c>
      <c r="I12" s="66" t="s">
        <v>109</v>
      </c>
      <c r="J12" s="65">
        <v>13</v>
      </c>
      <c r="K12" s="34"/>
      <c r="AA12" s="24">
        <v>13</v>
      </c>
      <c r="AB12" s="25">
        <v>2</v>
      </c>
      <c r="AC12" s="25" t="s">
        <v>3</v>
      </c>
      <c r="AD12" s="36" t="s">
        <v>109</v>
      </c>
      <c r="AE12" s="25">
        <v>13</v>
      </c>
    </row>
    <row r="13" spans="1:31" ht="15">
      <c r="A13" s="30">
        <v>11</v>
      </c>
      <c r="B13" s="30">
        <v>52</v>
      </c>
      <c r="C13" s="30" t="str">
        <f>IF(ISBLANK(B13),"",VLOOKUP(B13,Entries!$A$4:$C$70,2,FALSE))</f>
        <v>V</v>
      </c>
      <c r="D13" s="31" t="str">
        <f>IF(ISBLANK(B13),"",VLOOKUP(B13,Entries!$A$4:$C$70,3,FALSE))</f>
        <v>Harwich Runners Vets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37</v>
      </c>
      <c r="I13" s="66" t="s">
        <v>157</v>
      </c>
      <c r="J13" s="65">
        <v>14</v>
      </c>
      <c r="K13" s="34"/>
      <c r="AA13" s="24">
        <v>14</v>
      </c>
      <c r="AB13" s="25">
        <v>37</v>
      </c>
      <c r="AC13" s="25" t="s">
        <v>3</v>
      </c>
      <c r="AD13" s="36" t="s">
        <v>157</v>
      </c>
      <c r="AE13" s="25">
        <v>14</v>
      </c>
    </row>
    <row r="14" spans="1:31" ht="15">
      <c r="A14" s="30">
        <v>12</v>
      </c>
      <c r="B14" s="30">
        <v>26</v>
      </c>
      <c r="C14" s="30" t="str">
        <f>IF(ISBLANK(B14),"",VLOOKUP(B14,Entries!$A$4:$C$70,2,FALSE))</f>
        <v>A</v>
      </c>
      <c r="D14" s="31" t="str">
        <f>IF(ISBLANK(B14),"",VLOOKUP(B14,Entries!$A$4:$C$70,3,FALSE))</f>
        <v>Harwich Runners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39</v>
      </c>
      <c r="I14" s="66" t="s">
        <v>47</v>
      </c>
      <c r="J14" s="65">
        <v>15</v>
      </c>
      <c r="K14" s="34"/>
      <c r="AA14" s="24">
        <v>15</v>
      </c>
      <c r="AB14" s="25">
        <v>39</v>
      </c>
      <c r="AC14" s="25" t="s">
        <v>3</v>
      </c>
      <c r="AD14" s="36" t="s">
        <v>47</v>
      </c>
      <c r="AE14" s="25">
        <v>15</v>
      </c>
    </row>
    <row r="15" spans="1:31" ht="15">
      <c r="A15" s="30">
        <v>13</v>
      </c>
      <c r="B15" s="30">
        <v>2</v>
      </c>
      <c r="C15" s="30" t="str">
        <f>IF(ISBLANK(B15),"",VLOOKUP(B15,Entries!$A$4:$C$70,2,FALSE))</f>
        <v>A</v>
      </c>
      <c r="D15" s="31" t="str">
        <f>IF(ISBLANK(B15),"",VLOOKUP(B15,Entries!$A$4:$C$70,3,FALSE))</f>
        <v>IAC B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31</v>
      </c>
      <c r="I15" s="66" t="s">
        <v>149</v>
      </c>
      <c r="J15" s="65">
        <v>16</v>
      </c>
      <c r="K15" s="34"/>
      <c r="AA15" s="24">
        <v>16</v>
      </c>
      <c r="AB15" s="25">
        <v>31</v>
      </c>
      <c r="AC15" s="25" t="s">
        <v>3</v>
      </c>
      <c r="AD15" s="36" t="s">
        <v>149</v>
      </c>
      <c r="AE15" s="25">
        <v>16</v>
      </c>
    </row>
    <row r="16" spans="1:31" ht="15">
      <c r="A16" s="30">
        <v>14</v>
      </c>
      <c r="B16" s="30">
        <v>37</v>
      </c>
      <c r="C16" s="30" t="str">
        <f>IF(ISBLANK(B16),"",VLOOKUP(B16,Entries!$A$4:$C$70,2,FALSE))</f>
        <v>A</v>
      </c>
      <c r="D16" s="31" t="str">
        <f>IF(ISBLANK(B16),"",VLOOKUP(B16,Entries!$A$4:$C$70,3,FALSE))</f>
        <v>Mid Essex Casuals Men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30</v>
      </c>
      <c r="I16" s="66" t="s">
        <v>148</v>
      </c>
      <c r="J16" s="65">
        <v>17</v>
      </c>
      <c r="K16" s="34"/>
      <c r="AA16" s="24">
        <v>17</v>
      </c>
      <c r="AB16" s="25">
        <v>30</v>
      </c>
      <c r="AC16" s="25" t="s">
        <v>3</v>
      </c>
      <c r="AD16" s="36" t="s">
        <v>148</v>
      </c>
      <c r="AE16" s="25">
        <v>17</v>
      </c>
    </row>
    <row r="17" spans="1:31" ht="15">
      <c r="A17" s="30">
        <v>15</v>
      </c>
      <c r="B17" s="30">
        <v>39</v>
      </c>
      <c r="C17" s="30" t="str">
        <f>IF(ISBLANK(B17),"",VLOOKUP(B17,Entries!$A$4:$C$70,2,FALSE))</f>
        <v>A</v>
      </c>
      <c r="D17" s="31" t="str">
        <f>IF(ISBLANK(B17),"",VLOOKUP(B17,Entries!$A$4:$C$70,3,FALSE))</f>
        <v>Witham RC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12</v>
      </c>
      <c r="I17" s="66" t="s">
        <v>126</v>
      </c>
      <c r="J17" s="65">
        <v>18</v>
      </c>
      <c r="K17" s="34"/>
      <c r="AA17" s="24">
        <v>18</v>
      </c>
      <c r="AB17" s="25">
        <v>12</v>
      </c>
      <c r="AC17" s="25" t="s">
        <v>3</v>
      </c>
      <c r="AD17" s="36" t="s">
        <v>126</v>
      </c>
      <c r="AE17" s="25">
        <v>18</v>
      </c>
    </row>
    <row r="18" spans="1:31" ht="15">
      <c r="A18" s="30">
        <v>16</v>
      </c>
      <c r="B18" s="30">
        <v>31</v>
      </c>
      <c r="C18" s="30" t="str">
        <f>IF(ISBLANK(B18),"",VLOOKUP(B18,Entries!$A$4:$C$70,2,FALSE))</f>
        <v>A</v>
      </c>
      <c r="D18" s="31" t="str">
        <f>IF(ISBLANK(B18),"",VLOOKUP(B18,Entries!$A$4:$C$70,3,FALSE))</f>
        <v>Southend Men AC B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20</v>
      </c>
      <c r="I18" s="66" t="s">
        <v>137</v>
      </c>
      <c r="J18" s="65">
        <v>19</v>
      </c>
      <c r="K18" s="34"/>
      <c r="AA18" s="24">
        <v>19</v>
      </c>
      <c r="AB18" s="25">
        <v>20</v>
      </c>
      <c r="AC18" s="25" t="s">
        <v>3</v>
      </c>
      <c r="AD18" s="36" t="s">
        <v>137</v>
      </c>
      <c r="AE18" s="25">
        <v>19</v>
      </c>
    </row>
    <row r="19" spans="1:31" ht="15">
      <c r="A19" s="30">
        <v>17</v>
      </c>
      <c r="B19" s="30">
        <v>30</v>
      </c>
      <c r="C19" s="30" t="str">
        <f>IF(ISBLANK(B19),"",VLOOKUP(B19,Entries!$A$4:$C$70,2,FALSE))</f>
        <v>A</v>
      </c>
      <c r="D19" s="31" t="str">
        <f>IF(ISBLANK(B19),"",VLOOKUP(B19,Entries!$A$4:$C$70,3,FALSE))</f>
        <v>Southend Men AC A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5</v>
      </c>
      <c r="I19" s="66" t="s">
        <v>114</v>
      </c>
      <c r="J19" s="65">
        <v>21</v>
      </c>
      <c r="K19" s="34"/>
      <c r="AA19" s="24">
        <v>21</v>
      </c>
      <c r="AB19" s="25">
        <v>5</v>
      </c>
      <c r="AC19" s="25" t="s">
        <v>3</v>
      </c>
      <c r="AD19" s="36" t="s">
        <v>114</v>
      </c>
      <c r="AE19" s="25">
        <v>21</v>
      </c>
    </row>
    <row r="20" spans="1:31" ht="15">
      <c r="A20" s="30">
        <v>18</v>
      </c>
      <c r="B20" s="30">
        <v>12</v>
      </c>
      <c r="C20" s="30" t="str">
        <f>IF(ISBLANK(B20),"",VLOOKUP(B20,Entries!$A$4:$C$70,2,FALSE))</f>
        <v>A</v>
      </c>
      <c r="D20" s="31" t="str">
        <f>IF(ISBLANK(B20),"",VLOOKUP(B20,Entries!$A$4:$C$70,3,FALSE))</f>
        <v>Tiptree RR Men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21</v>
      </c>
      <c r="I20" s="66" t="s">
        <v>138</v>
      </c>
      <c r="J20" s="65">
        <v>22</v>
      </c>
      <c r="K20" s="34"/>
      <c r="AA20" s="24">
        <v>22</v>
      </c>
      <c r="AB20" s="25">
        <v>21</v>
      </c>
      <c r="AC20" s="25" t="s">
        <v>3</v>
      </c>
      <c r="AD20" s="36" t="s">
        <v>138</v>
      </c>
      <c r="AE20" s="25">
        <v>22</v>
      </c>
    </row>
    <row r="21" spans="1:31" ht="15">
      <c r="A21" s="30">
        <v>19</v>
      </c>
      <c r="B21" s="30">
        <v>20</v>
      </c>
      <c r="C21" s="30" t="str">
        <f>IF(ISBLANK(B21),"",VLOOKUP(B21,Entries!$A$4:$C$70,2,FALSE))</f>
        <v>A</v>
      </c>
      <c r="D21" s="31" t="str">
        <f>IF(ISBLANK(B21),"",VLOOKUP(B21,Entries!$A$4:$C$70,3,FALSE))</f>
        <v>Springfield Striders Mixed 1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8</v>
      </c>
      <c r="I21" s="66" t="s">
        <v>118</v>
      </c>
      <c r="J21" s="65">
        <v>23</v>
      </c>
      <c r="K21" s="34"/>
      <c r="AA21" s="24">
        <v>23</v>
      </c>
      <c r="AB21" s="25">
        <v>8</v>
      </c>
      <c r="AC21" s="25" t="s">
        <v>3</v>
      </c>
      <c r="AD21" s="36" t="s">
        <v>118</v>
      </c>
      <c r="AE21" s="25">
        <v>23</v>
      </c>
    </row>
    <row r="22" spans="1:31" ht="15">
      <c r="A22" s="30">
        <v>20</v>
      </c>
      <c r="B22" s="30">
        <v>66</v>
      </c>
      <c r="C22" s="30" t="str">
        <f>IF(ISBLANK(B22),"",VLOOKUP(B22,Entries!$A$4:$C$70,2,FALSE))</f>
        <v>L</v>
      </c>
      <c r="D22" s="31" t="str">
        <f>IF(ISBLANK(B22),"",VLOOKUP(B22,Entries!$A$4:$C$70,3,FALSE))</f>
        <v>Southend Ladies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9</v>
      </c>
      <c r="I22" s="66" t="s">
        <v>121</v>
      </c>
      <c r="J22" s="65">
        <v>26</v>
      </c>
      <c r="K22" s="34"/>
      <c r="AA22" s="24">
        <v>26</v>
      </c>
      <c r="AB22" s="25">
        <v>9</v>
      </c>
      <c r="AC22" s="25" t="s">
        <v>3</v>
      </c>
      <c r="AD22" s="36" t="s">
        <v>121</v>
      </c>
      <c r="AE22" s="25">
        <v>26</v>
      </c>
    </row>
    <row r="23" spans="1:31" ht="15">
      <c r="A23" s="30">
        <v>21</v>
      </c>
      <c r="B23" s="30">
        <v>5</v>
      </c>
      <c r="C23" s="30" t="str">
        <f>IF(ISBLANK(B23),"",VLOOKUP(B23,Entries!$A$4:$C$70,2,FALSE))</f>
        <v>A</v>
      </c>
      <c r="D23" s="31" t="str">
        <f>IF(ISBLANK(B23),"",VLOOKUP(B23,Entries!$A$4:$C$70,3,FALSE))</f>
        <v>Halstead Road runners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34</v>
      </c>
      <c r="I23" s="66" t="s">
        <v>154</v>
      </c>
      <c r="J23" s="65">
        <v>27</v>
      </c>
      <c r="K23" s="34"/>
      <c r="AA23" s="24">
        <v>27</v>
      </c>
      <c r="AB23" s="25">
        <v>34</v>
      </c>
      <c r="AC23" s="25" t="s">
        <v>3</v>
      </c>
      <c r="AD23" s="36" t="s">
        <v>154</v>
      </c>
      <c r="AE23" s="25">
        <v>27</v>
      </c>
    </row>
    <row r="24" spans="1:31" ht="15">
      <c r="A24" s="30">
        <v>22</v>
      </c>
      <c r="B24" s="30">
        <v>21</v>
      </c>
      <c r="C24" s="30" t="str">
        <f>IF(ISBLANK(B24),"",VLOOKUP(B24,Entries!$A$4:$C$70,2,FALSE))</f>
        <v>A</v>
      </c>
      <c r="D24" s="31" t="str">
        <f>IF(ISBLANK(B24),"",VLOOKUP(B24,Entries!$A$4:$C$70,3,FALSE))</f>
        <v>Springfield Striders Mixed 2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14</v>
      </c>
      <c r="I24" s="66" t="s">
        <v>160</v>
      </c>
      <c r="J24" s="65">
        <v>28</v>
      </c>
      <c r="K24" s="34"/>
      <c r="AA24" s="24">
        <v>28</v>
      </c>
      <c r="AB24" s="25">
        <v>14</v>
      </c>
      <c r="AC24" s="25" t="s">
        <v>3</v>
      </c>
      <c r="AD24" s="36" t="s">
        <v>160</v>
      </c>
      <c r="AE24" s="25">
        <v>28</v>
      </c>
    </row>
    <row r="25" spans="1:31" ht="15">
      <c r="A25" s="30">
        <v>23</v>
      </c>
      <c r="B25" s="30">
        <v>8</v>
      </c>
      <c r="C25" s="30" t="str">
        <f>IF(ISBLANK(B25),"",VLOOKUP(B25,Entries!$A$4:$C$70,2,FALSE))</f>
        <v>A</v>
      </c>
      <c r="D25" s="31" t="str">
        <f>IF(ISBLANK(B25),"",VLOOKUP(B25,Entries!$A$4:$C$70,3,FALSE))</f>
        <v>Eton Manor AC A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3</v>
      </c>
      <c r="I25" s="66" t="s">
        <v>110</v>
      </c>
      <c r="J25" s="65">
        <v>29</v>
      </c>
      <c r="K25" s="34"/>
      <c r="AA25" s="24">
        <v>29</v>
      </c>
      <c r="AB25" s="25">
        <v>3</v>
      </c>
      <c r="AC25" s="25" t="s">
        <v>3</v>
      </c>
      <c r="AD25" s="36" t="s">
        <v>110</v>
      </c>
      <c r="AE25" s="25">
        <v>29</v>
      </c>
    </row>
    <row r="26" spans="1:31" ht="15">
      <c r="A26" s="30">
        <v>24</v>
      </c>
      <c r="B26" s="30">
        <v>62</v>
      </c>
      <c r="C26" s="30" t="str">
        <f>IF(ISBLANK(B26),"",VLOOKUP(B26,Entries!$A$4:$C$70,2,FALSE))</f>
        <v>L</v>
      </c>
      <c r="D26" s="31" t="str">
        <f>IF(ISBLANK(B26),"",VLOOKUP(B26,Entries!$A$4:$C$70,3,FALSE))</f>
        <v>Springfield Striders Ladies A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4</v>
      </c>
      <c r="I26" s="66" t="s">
        <v>113</v>
      </c>
      <c r="J26" s="65">
        <v>30</v>
      </c>
      <c r="K26" s="34"/>
      <c r="AA26" s="24">
        <v>30</v>
      </c>
      <c r="AB26" s="25">
        <v>4</v>
      </c>
      <c r="AC26" s="25" t="s">
        <v>3</v>
      </c>
      <c r="AD26" s="36" t="s">
        <v>113</v>
      </c>
      <c r="AE26" s="25">
        <v>30</v>
      </c>
    </row>
    <row r="27" spans="1:31" ht="15">
      <c r="A27" s="30">
        <v>25</v>
      </c>
      <c r="B27" s="30">
        <v>61</v>
      </c>
      <c r="C27" s="30" t="str">
        <f>IF(ISBLANK(B27),"",VLOOKUP(B27,Entries!$A$4:$C$70,2,FALSE))</f>
        <v>L</v>
      </c>
      <c r="D27" s="31" t="str">
        <f>IF(ISBLANK(B27),"",VLOOKUP(B27,Entries!$A$4:$C$70,3,FALSE))</f>
        <v>Leigh on Sea Striders 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36</v>
      </c>
      <c r="I27" s="66" t="s">
        <v>156</v>
      </c>
      <c r="J27" s="65">
        <v>31</v>
      </c>
      <c r="K27" s="34"/>
      <c r="AA27" s="24">
        <v>31</v>
      </c>
      <c r="AB27" s="25">
        <v>36</v>
      </c>
      <c r="AC27" s="25" t="s">
        <v>3</v>
      </c>
      <c r="AD27" s="36" t="s">
        <v>156</v>
      </c>
      <c r="AE27" s="25">
        <v>31</v>
      </c>
    </row>
    <row r="28" spans="1:31" ht="15">
      <c r="A28" s="30">
        <v>26</v>
      </c>
      <c r="B28" s="30">
        <v>9</v>
      </c>
      <c r="C28" s="30" t="str">
        <f>IF(ISBLANK(B28),"",VLOOKUP(B28,Entries!$A$4:$C$70,2,FALSE))</f>
        <v>A</v>
      </c>
      <c r="D28" s="31" t="str">
        <f>IF(ISBLANK(B28),"",VLOOKUP(B28,Entries!$A$4:$C$70,3,FALSE))</f>
        <v>Nomads A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10</v>
      </c>
      <c r="I28" s="66" t="s">
        <v>124</v>
      </c>
      <c r="J28" s="65">
        <v>33</v>
      </c>
      <c r="K28" s="34"/>
      <c r="AA28" s="24">
        <v>33</v>
      </c>
      <c r="AB28" s="25">
        <v>10</v>
      </c>
      <c r="AC28" s="25" t="s">
        <v>3</v>
      </c>
      <c r="AD28" s="36" t="s">
        <v>124</v>
      </c>
      <c r="AE28" s="25">
        <v>33</v>
      </c>
    </row>
    <row r="29" spans="1:31" ht="15">
      <c r="A29" s="30">
        <v>27</v>
      </c>
      <c r="B29" s="30">
        <v>34</v>
      </c>
      <c r="C29" s="30" t="str">
        <f>IF(ISBLANK(B29),"",VLOOKUP(B29,Entries!$A$4:$C$70,2,FALSE))</f>
        <v>A</v>
      </c>
      <c r="D29" s="31" t="str">
        <f>IF(ISBLANK(B29),"",VLOOKUP(B29,Entries!$A$4:$C$70,3,FALSE))</f>
        <v>GFDR Men B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41</v>
      </c>
      <c r="I29" s="66" t="s">
        <v>82</v>
      </c>
      <c r="J29" s="65">
        <v>35</v>
      </c>
      <c r="K29" s="34"/>
      <c r="AA29" s="24">
        <v>35</v>
      </c>
      <c r="AB29" s="25">
        <v>41</v>
      </c>
      <c r="AC29" s="25" t="s">
        <v>3</v>
      </c>
      <c r="AD29" s="36" t="s">
        <v>82</v>
      </c>
      <c r="AE29" s="25">
        <v>35</v>
      </c>
    </row>
    <row r="30" spans="1:31" ht="15">
      <c r="A30" s="30">
        <v>28</v>
      </c>
      <c r="B30" s="30">
        <v>14</v>
      </c>
      <c r="C30" s="30" t="str">
        <f>IF(ISBLANK(B30),"",VLOOKUP(B30,Entries!$A$4:$C$70,2,FALSE))</f>
        <v>A</v>
      </c>
      <c r="D30" s="31" t="str">
        <f>IF(ISBLANK(B30),"",VLOOKUP(B30,Entries!$A$4:$C$70,3,FALSE))</f>
        <v>Mid Essex Casuals Mixed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13</v>
      </c>
      <c r="I30" s="66" t="s">
        <v>128</v>
      </c>
      <c r="J30" s="65">
        <v>36</v>
      </c>
      <c r="K30" s="34"/>
      <c r="AA30" s="24">
        <v>36</v>
      </c>
      <c r="AB30" s="25">
        <v>13</v>
      </c>
      <c r="AC30" s="25" t="s">
        <v>3</v>
      </c>
      <c r="AD30" s="36" t="s">
        <v>128</v>
      </c>
      <c r="AE30" s="25">
        <v>36</v>
      </c>
    </row>
    <row r="31" spans="1:31" ht="15">
      <c r="A31" s="30">
        <v>29</v>
      </c>
      <c r="B31" s="30">
        <v>3</v>
      </c>
      <c r="C31" s="30" t="str">
        <f>IF(ISBLANK(B31),"",VLOOKUP(B31,Entries!$A$4:$C$70,2,FALSE))</f>
        <v>A</v>
      </c>
      <c r="D31" s="31" t="str">
        <f>IF(ISBLANK(B31),"",VLOOKUP(B31,Entries!$A$4:$C$70,3,FALSE))</f>
        <v>Pitsea RC men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42</v>
      </c>
      <c r="I31" s="66" t="s">
        <v>188</v>
      </c>
      <c r="J31" s="65">
        <v>37</v>
      </c>
      <c r="K31" s="34"/>
      <c r="AA31" s="24">
        <v>37</v>
      </c>
      <c r="AB31" s="25">
        <v>42</v>
      </c>
      <c r="AC31" s="25" t="s">
        <v>3</v>
      </c>
      <c r="AD31" s="36" t="s">
        <v>188</v>
      </c>
      <c r="AE31" s="25">
        <v>37</v>
      </c>
    </row>
    <row r="32" spans="1:31" ht="15">
      <c r="A32" s="30">
        <v>30</v>
      </c>
      <c r="B32" s="30">
        <v>4</v>
      </c>
      <c r="C32" s="30" t="str">
        <f>IF(ISBLANK(B32),"",VLOOKUP(B32,Entries!$A$4:$C$70,2,FALSE))</f>
        <v>A</v>
      </c>
      <c r="D32" s="31" t="str">
        <f>IF(ISBLANK(B32),"",VLOOKUP(B32,Entries!$A$4:$C$70,3,FALSE))</f>
        <v>Pitsea RC mixed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11</v>
      </c>
      <c r="I32" s="66" t="s">
        <v>125</v>
      </c>
      <c r="J32" s="65">
        <v>42</v>
      </c>
      <c r="K32" s="34"/>
      <c r="AA32" s="24">
        <v>42</v>
      </c>
      <c r="AB32" s="25">
        <v>11</v>
      </c>
      <c r="AC32" s="25" t="s">
        <v>3</v>
      </c>
      <c r="AD32" s="36" t="s">
        <v>125</v>
      </c>
      <c r="AE32" s="25">
        <v>42</v>
      </c>
    </row>
    <row r="33" spans="1:31" ht="15">
      <c r="A33" s="30">
        <v>31</v>
      </c>
      <c r="B33" s="30">
        <v>36</v>
      </c>
      <c r="C33" s="30" t="str">
        <f>IF(ISBLANK(B33),"",VLOOKUP(B33,Entries!$A$4:$C$70,2,FALSE))</f>
        <v>A</v>
      </c>
      <c r="D33" s="31" t="str">
        <f>IF(ISBLANK(B33),"",VLOOKUP(B33,Entries!$A$4:$C$70,3,FALSE))</f>
        <v>Halstead Road Runners Mixed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35</v>
      </c>
      <c r="I33" s="66" t="s">
        <v>155</v>
      </c>
      <c r="J33" s="65">
        <v>43</v>
      </c>
      <c r="K33" s="34"/>
      <c r="AA33" s="24">
        <v>43</v>
      </c>
      <c r="AB33" s="25">
        <v>35</v>
      </c>
      <c r="AC33" s="25" t="s">
        <v>3</v>
      </c>
      <c r="AD33" s="36" t="s">
        <v>155</v>
      </c>
      <c r="AE33" s="25">
        <v>43</v>
      </c>
    </row>
    <row r="34" spans="1:31" ht="15">
      <c r="A34" s="30">
        <v>32</v>
      </c>
      <c r="B34" s="30">
        <v>54</v>
      </c>
      <c r="C34" s="30" t="str">
        <f>IF(ISBLANK(B34),"",VLOOKUP(B34,Entries!$A$4:$C$70,2,FALSE))</f>
        <v>V</v>
      </c>
      <c r="D34" s="31" t="str">
        <f>IF(ISBLANK(B34),"",VLOOKUP(B34,Entries!$A$4:$C$70,3,FALSE))</f>
        <v>Mid Essex Casuals Vets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38</v>
      </c>
      <c r="I34" s="66" t="s">
        <v>160</v>
      </c>
      <c r="J34" s="65">
        <v>44</v>
      </c>
      <c r="K34" s="34"/>
      <c r="AA34" s="24">
        <v>44</v>
      </c>
      <c r="AB34" s="25">
        <v>38</v>
      </c>
      <c r="AC34" s="25" t="s">
        <v>3</v>
      </c>
      <c r="AD34" s="36" t="s">
        <v>160</v>
      </c>
      <c r="AE34" s="25">
        <v>44</v>
      </c>
    </row>
    <row r="35" spans="1:31" ht="15">
      <c r="A35" s="30">
        <v>33</v>
      </c>
      <c r="B35" s="30">
        <v>10</v>
      </c>
      <c r="C35" s="30" t="str">
        <f>IF(ISBLANK(B35),"",VLOOKUP(B35,Entries!$A$4:$C$70,2,FALSE))</f>
        <v>A</v>
      </c>
      <c r="D35" s="31" t="str">
        <f>IF(ISBLANK(B35),"",VLOOKUP(B35,Entries!$A$4:$C$70,3,FALSE))</f>
        <v>Nomads B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23</v>
      </c>
      <c r="I35" s="66" t="s">
        <v>140</v>
      </c>
      <c r="J35" s="65">
        <v>47</v>
      </c>
      <c r="K35" s="34"/>
      <c r="AA35" s="24">
        <v>47</v>
      </c>
      <c r="AB35" s="25">
        <v>23</v>
      </c>
      <c r="AC35" s="25" t="s">
        <v>3</v>
      </c>
      <c r="AD35" s="36" t="s">
        <v>140</v>
      </c>
      <c r="AE35" s="25">
        <v>47</v>
      </c>
    </row>
    <row r="36" spans="1:31" ht="15">
      <c r="A36" s="30">
        <v>34</v>
      </c>
      <c r="B36" s="30">
        <v>53</v>
      </c>
      <c r="C36" s="30" t="str">
        <f>IF(ISBLANK(B36),"",VLOOKUP(B36,Entries!$A$4:$C$70,2,FALSE))</f>
        <v>V</v>
      </c>
      <c r="D36" s="31" t="str">
        <f>IF(ISBLANK(B36),"",VLOOKUP(B36,Entries!$A$4:$C$70,3,FALSE))</f>
        <v>Benfleet Vets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59</v>
      </c>
      <c r="I36" s="66" t="s">
        <v>191</v>
      </c>
      <c r="J36" s="65">
        <v>48</v>
      </c>
      <c r="K36" s="34"/>
      <c r="AA36" s="24">
        <v>48</v>
      </c>
      <c r="AB36" s="25">
        <v>59</v>
      </c>
      <c r="AC36" s="25" t="s">
        <v>3</v>
      </c>
      <c r="AD36" s="36" t="s">
        <v>191</v>
      </c>
      <c r="AE36" s="25">
        <v>48</v>
      </c>
    </row>
    <row r="37" spans="1:31" ht="15">
      <c r="A37" s="30">
        <v>35</v>
      </c>
      <c r="B37" s="30">
        <v>41</v>
      </c>
      <c r="C37" s="30" t="str">
        <f>IF(ISBLANK(B37),"",VLOOKUP(B37,Entries!$A$4:$C$70,2,FALSE))</f>
        <v>A</v>
      </c>
      <c r="D37" s="31" t="str">
        <f>IF(ISBLANK(B37),"",VLOOKUP(B37,Entries!$A$4:$C$70,3,FALSE))</f>
        <v>Benfleet Men B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22</v>
      </c>
      <c r="I37" s="66" t="s">
        <v>139</v>
      </c>
      <c r="J37" s="65">
        <v>49</v>
      </c>
      <c r="K37" s="34"/>
      <c r="AA37" s="24">
        <v>49</v>
      </c>
      <c r="AB37" s="25">
        <v>22</v>
      </c>
      <c r="AC37" s="25" t="s">
        <v>3</v>
      </c>
      <c r="AD37" s="36" t="s">
        <v>139</v>
      </c>
      <c r="AE37" s="25">
        <v>49</v>
      </c>
    </row>
    <row r="38" spans="1:31" ht="15">
      <c r="A38" s="30">
        <v>36</v>
      </c>
      <c r="B38" s="30">
        <v>13</v>
      </c>
      <c r="C38" s="30" t="str">
        <f>IF(ISBLANK(B38),"",VLOOKUP(B38,Entries!$A$4:$C$70,2,FALSE))</f>
        <v>A</v>
      </c>
      <c r="D38" s="31" t="str">
        <f>IF(ISBLANK(B38),"",VLOOKUP(B38,Entries!$A$4:$C$70,3,FALSE))</f>
        <v>Tiptree RR Mixed A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29</v>
      </c>
      <c r="I38" s="66" t="s">
        <v>146</v>
      </c>
      <c r="J38" s="65">
        <v>50</v>
      </c>
      <c r="K38" s="34"/>
      <c r="AA38" s="24">
        <v>50</v>
      </c>
      <c r="AB38" s="25">
        <v>29</v>
      </c>
      <c r="AC38" s="25" t="s">
        <v>3</v>
      </c>
      <c r="AD38" s="36" t="s">
        <v>146</v>
      </c>
      <c r="AE38" s="25">
        <v>50</v>
      </c>
    </row>
    <row r="39" spans="1:31" ht="15">
      <c r="A39" s="30">
        <v>37</v>
      </c>
      <c r="B39" s="30">
        <v>42</v>
      </c>
      <c r="C39" s="30" t="str">
        <f>IF(ISBLANK(B39),"",VLOOKUP(B39,Entries!$A$4:$C$70,2,FALSE))</f>
        <v>A</v>
      </c>
      <c r="D39" s="31" t="str">
        <f>IF(ISBLANK(B39),"",VLOOKUP(B39,Entries!$A$4:$C$70,3,FALSE))</f>
        <v>Billericay Men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27</v>
      </c>
      <c r="I39" s="66" t="s">
        <v>57</v>
      </c>
      <c r="J39" s="65">
        <v>51</v>
      </c>
      <c r="K39" s="34"/>
      <c r="AA39" s="24">
        <v>51</v>
      </c>
      <c r="AB39" s="25">
        <v>27</v>
      </c>
      <c r="AC39" s="25" t="s">
        <v>3</v>
      </c>
      <c r="AD39" s="36" t="s">
        <v>57</v>
      </c>
      <c r="AE39" s="25">
        <v>51</v>
      </c>
    </row>
    <row r="40" spans="1:31" ht="15">
      <c r="A40" s="30">
        <v>38</v>
      </c>
      <c r="B40" s="30">
        <v>70</v>
      </c>
      <c r="C40" s="30" t="str">
        <f>IF(ISBLANK(B40),"",VLOOKUP(B40,Entries!$A$4:$C$70,2,FALSE))</f>
        <v>L</v>
      </c>
      <c r="D40" s="31" t="str">
        <f>IF(ISBLANK(B40),"",VLOOKUP(B40,Entries!$A$4:$C$70,3,FALSE))</f>
        <v>Billericay Ladies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65</v>
      </c>
      <c r="I40" s="66" t="s">
        <v>177</v>
      </c>
      <c r="J40" s="65">
        <v>53</v>
      </c>
      <c r="K40" s="34"/>
      <c r="AA40" s="24">
        <v>53</v>
      </c>
      <c r="AB40" s="25">
        <v>65</v>
      </c>
      <c r="AC40" s="25" t="s">
        <v>3</v>
      </c>
      <c r="AD40" s="36" t="s">
        <v>177</v>
      </c>
      <c r="AE40" s="25">
        <v>53</v>
      </c>
    </row>
    <row r="41" spans="1:31" ht="15">
      <c r="A41" s="30">
        <v>39</v>
      </c>
      <c r="B41" s="30">
        <v>58</v>
      </c>
      <c r="C41" s="30" t="str">
        <f>IF(ISBLANK(B41),"",VLOOKUP(B41,Entries!$A$4:$C$70,2,FALSE))</f>
        <v>L</v>
      </c>
      <c r="D41" s="31" t="str">
        <f>IF(ISBLANK(B41),"",VLOOKUP(B41,Entries!$A$4:$C$70,3,FALSE))</f>
        <v>Mid Essex Casuals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17</v>
      </c>
      <c r="I41" s="66" t="s">
        <v>90</v>
      </c>
      <c r="J41" s="65">
        <v>54</v>
      </c>
      <c r="K41" s="34"/>
      <c r="AA41" s="24">
        <v>54</v>
      </c>
      <c r="AB41" s="25">
        <v>17</v>
      </c>
      <c r="AC41" s="25" t="s">
        <v>3</v>
      </c>
      <c r="AD41" s="36" t="s">
        <v>90</v>
      </c>
      <c r="AE41" s="25">
        <v>54</v>
      </c>
    </row>
    <row r="42" spans="1:31" ht="15">
      <c r="A42" s="30">
        <v>40</v>
      </c>
      <c r="B42" s="30">
        <v>69</v>
      </c>
      <c r="C42" s="30" t="str">
        <f>IF(ISBLANK(B42),"",VLOOKUP(B42,Entries!$A$4:$C$70,2,FALSE))</f>
        <v>L</v>
      </c>
      <c r="D42" s="31" t="str">
        <f>IF(ISBLANK(B42),"",VLOOKUP(B42,Entries!$A$4:$C$70,3,FALSE))</f>
        <v>Benfleet Ladies B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7</v>
      </c>
      <c r="I42" s="66" t="s">
        <v>117</v>
      </c>
      <c r="J42" s="65">
        <v>55</v>
      </c>
      <c r="K42" s="34"/>
      <c r="AA42" s="24">
        <v>55</v>
      </c>
      <c r="AB42" s="25">
        <v>7</v>
      </c>
      <c r="AC42" s="25" t="s">
        <v>3</v>
      </c>
      <c r="AD42" s="36" t="s">
        <v>117</v>
      </c>
      <c r="AE42" s="25">
        <v>55</v>
      </c>
    </row>
    <row r="43" spans="1:31" ht="15">
      <c r="A43" s="30">
        <v>41</v>
      </c>
      <c r="B43" s="30">
        <v>67</v>
      </c>
      <c r="C43" s="30" t="str">
        <f>IF(ISBLANK(B43),"",VLOOKUP(B43,Entries!$A$4:$C$70,2,FALSE))</f>
        <v>L</v>
      </c>
      <c r="D43" s="31" t="str">
        <f>IF(ISBLANK(B43),"",VLOOKUP(B43,Entries!$A$4:$C$70,3,FALSE))</f>
        <v>GFDR Ladies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24</v>
      </c>
      <c r="I43" s="66" t="s">
        <v>141</v>
      </c>
      <c r="J43" s="65">
        <v>56</v>
      </c>
      <c r="K43" s="34"/>
      <c r="AA43" s="24">
        <v>56</v>
      </c>
      <c r="AB43" s="25">
        <v>24</v>
      </c>
      <c r="AC43" s="25" t="s">
        <v>3</v>
      </c>
      <c r="AD43" s="36" t="s">
        <v>141</v>
      </c>
      <c r="AE43" s="25">
        <v>56</v>
      </c>
    </row>
    <row r="44" spans="1:31" ht="15">
      <c r="A44" s="30">
        <v>42</v>
      </c>
      <c r="B44" s="30">
        <v>11</v>
      </c>
      <c r="C44" s="30" t="str">
        <f>IF(ISBLANK(B44),"",VLOOKUP(B44,Entries!$A$4:$C$70,2,FALSE))</f>
        <v>A</v>
      </c>
      <c r="D44" s="31" t="str">
        <f>IF(ISBLANK(B44),"",VLOOKUP(B44,Entries!$A$4:$C$70,3,FALSE))</f>
        <v>Leigh on Sea Striders Mixed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32</v>
      </c>
      <c r="I44" s="66" t="s">
        <v>150</v>
      </c>
      <c r="J44" s="65">
        <v>57</v>
      </c>
      <c r="K44" s="34"/>
      <c r="AA44" s="24">
        <v>57</v>
      </c>
      <c r="AB44" s="25">
        <v>32</v>
      </c>
      <c r="AC44" s="25" t="s">
        <v>3</v>
      </c>
      <c r="AD44" s="36" t="s">
        <v>150</v>
      </c>
      <c r="AE44" s="25">
        <v>57</v>
      </c>
    </row>
    <row r="45" spans="1:31" ht="15">
      <c r="A45" s="30">
        <v>43</v>
      </c>
      <c r="B45" s="30">
        <v>35</v>
      </c>
      <c r="C45" s="30" t="str">
        <f>IF(ISBLANK(B45),"",VLOOKUP(B45,Entries!$A$4:$C$70,2,FALSE))</f>
        <v>A</v>
      </c>
      <c r="D45" s="31" t="str">
        <f>IF(ISBLANK(B45),"",VLOOKUP(B45,Entries!$A$4:$C$70,3,FALSE))</f>
        <v>GFDR Mixed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16</v>
      </c>
      <c r="I45" s="66" t="s">
        <v>132</v>
      </c>
      <c r="J45" s="65">
        <v>100</v>
      </c>
      <c r="K45" s="34"/>
      <c r="AA45" s="24">
        <v>100</v>
      </c>
      <c r="AB45" s="25">
        <v>16</v>
      </c>
      <c r="AC45" s="25" t="s">
        <v>3</v>
      </c>
      <c r="AD45" s="36" t="s">
        <v>132</v>
      </c>
      <c r="AE45" s="25">
        <v>100</v>
      </c>
    </row>
    <row r="46" spans="1:31" ht="15">
      <c r="A46" s="30">
        <v>44</v>
      </c>
      <c r="B46" s="30">
        <v>38</v>
      </c>
      <c r="C46" s="30" t="str">
        <f>IF(ISBLANK(B46),"",VLOOKUP(B46,Entries!$A$4:$C$70,2,FALSE))</f>
        <v>A</v>
      </c>
      <c r="D46" s="31" t="str">
        <f>IF(ISBLANK(B46),"",VLOOKUP(B46,Entries!$A$4:$C$70,3,FALSE))</f>
        <v>Mid Essex Casuals Mixed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25</v>
      </c>
      <c r="I46" s="66" t="s">
        <v>142</v>
      </c>
      <c r="J46" s="65">
        <v>100</v>
      </c>
      <c r="K46" s="34"/>
      <c r="AA46" s="24">
        <v>100</v>
      </c>
      <c r="AB46" s="25">
        <v>25</v>
      </c>
      <c r="AC46" s="25" t="s">
        <v>3</v>
      </c>
      <c r="AD46" s="36" t="s">
        <v>142</v>
      </c>
      <c r="AE46" s="25">
        <v>100</v>
      </c>
    </row>
    <row r="47" spans="1:31" ht="15">
      <c r="A47" s="30">
        <v>45</v>
      </c>
      <c r="B47" s="30">
        <v>63</v>
      </c>
      <c r="C47" s="30" t="str">
        <f>IF(ISBLANK(B47),"",VLOOKUP(B47,Entries!$A$4:$C$70,2,FALSE))</f>
        <v>L</v>
      </c>
      <c r="D47" s="31" t="str">
        <f>IF(ISBLANK(B47),"",VLOOKUP(B47,Entries!$A$4:$C$70,3,FALSE))</f>
        <v>Springfield Striders Ladies B</v>
      </c>
      <c r="E47" s="30">
        <f t="shared" si="0"/>
        <v>45</v>
      </c>
      <c r="F47" s="25">
        <f>IF(COUNTIF($B$3:B47,B47)&gt;1,"*","")</f>
      </c>
      <c r="G47" s="67"/>
      <c r="H47" s="62"/>
      <c r="I47" s="63"/>
      <c r="J47" s="64"/>
      <c r="K47" s="34"/>
      <c r="AA47" s="24">
        <v>10</v>
      </c>
      <c r="AB47" s="25">
        <v>68</v>
      </c>
      <c r="AC47" s="25" t="s">
        <v>0</v>
      </c>
      <c r="AD47" s="36" t="s">
        <v>100</v>
      </c>
      <c r="AE47" s="25">
        <v>10</v>
      </c>
    </row>
    <row r="48" spans="1:31" ht="15">
      <c r="A48" s="30">
        <v>46</v>
      </c>
      <c r="B48" s="30">
        <v>60</v>
      </c>
      <c r="C48" s="30" t="str">
        <f>IF(ISBLANK(B48),"",VLOOKUP(B48,Entries!$A$4:$C$70,2,FALSE))</f>
        <v>L</v>
      </c>
      <c r="D48" s="31" t="str">
        <f>IF(ISBLANK(B48),"",VLOOKUP(B48,Entries!$A$4:$C$70,3,FALSE))</f>
        <v>Tiptree RR </v>
      </c>
      <c r="E48" s="30">
        <f t="shared" si="0"/>
        <v>46</v>
      </c>
      <c r="F48" s="25">
        <f>IF(COUNTIF($B$3:B48,B48)&gt;1,"*","")</f>
      </c>
      <c r="G48" s="61" t="s">
        <v>197</v>
      </c>
      <c r="H48" s="43"/>
      <c r="I48" s="42"/>
      <c r="J48" s="43" t="s">
        <v>62</v>
      </c>
      <c r="K48" s="34"/>
      <c r="AA48" s="24">
        <v>20</v>
      </c>
      <c r="AB48" s="25">
        <v>66</v>
      </c>
      <c r="AC48" s="25" t="s">
        <v>0</v>
      </c>
      <c r="AD48" s="36" t="s">
        <v>103</v>
      </c>
      <c r="AE48" s="25">
        <v>20</v>
      </c>
    </row>
    <row r="49" spans="1:31" ht="15">
      <c r="A49" s="30">
        <v>47</v>
      </c>
      <c r="B49" s="30">
        <v>23</v>
      </c>
      <c r="C49" s="30" t="str">
        <f>IF(ISBLANK(B49),"",VLOOKUP(B49,Entries!$A$4:$C$70,2,FALSE))</f>
        <v>A</v>
      </c>
      <c r="D49" s="31" t="str">
        <f>IF(ISBLANK(B49),"",VLOOKUP(B49,Entries!$A$4:$C$70,3,FALSE))</f>
        <v>Springfield Striders Mixed 4</v>
      </c>
      <c r="E49" s="30">
        <f t="shared" si="0"/>
        <v>47</v>
      </c>
      <c r="F49" s="25">
        <f>IF(COUNTIF($B$3:B49,B49)&gt;1,"*","")</f>
      </c>
      <c r="G49" s="65">
        <v>1</v>
      </c>
      <c r="H49" s="65">
        <v>68</v>
      </c>
      <c r="I49" s="66" t="s">
        <v>100</v>
      </c>
      <c r="J49" s="65">
        <v>10</v>
      </c>
      <c r="K49" s="34"/>
      <c r="AA49" s="24">
        <v>24</v>
      </c>
      <c r="AB49" s="25">
        <v>62</v>
      </c>
      <c r="AC49" s="25" t="s">
        <v>0</v>
      </c>
      <c r="AD49" s="36" t="s">
        <v>97</v>
      </c>
      <c r="AE49" s="25">
        <v>24</v>
      </c>
    </row>
    <row r="50" spans="1:31" ht="15">
      <c r="A50" s="30">
        <v>48</v>
      </c>
      <c r="B50" s="30">
        <v>59</v>
      </c>
      <c r="C50" s="30" t="str">
        <f>IF(ISBLANK(B50),"",VLOOKUP(B50,Entries!$A$4:$C$70,2,FALSE))</f>
        <v>A</v>
      </c>
      <c r="D50" s="31" t="str">
        <f>IF(ISBLANK(B50),"",VLOOKUP(B50,Entries!$A$4:$C$70,3,FALSE))</f>
        <v>East Essex Tri Mixed</v>
      </c>
      <c r="E50" s="30">
        <f t="shared" si="0"/>
        <v>48</v>
      </c>
      <c r="F50" s="25">
        <f>IF(COUNTIF($B$3:B50,B50)&gt;1,"*","")</f>
      </c>
      <c r="G50" s="65">
        <v>2</v>
      </c>
      <c r="H50" s="65">
        <v>66</v>
      </c>
      <c r="I50" s="66" t="s">
        <v>103</v>
      </c>
      <c r="J50" s="65">
        <v>20</v>
      </c>
      <c r="K50" s="34"/>
      <c r="AA50" s="24">
        <v>25</v>
      </c>
      <c r="AB50" s="25">
        <v>61</v>
      </c>
      <c r="AC50" s="25" t="s">
        <v>0</v>
      </c>
      <c r="AD50" s="36" t="s">
        <v>172</v>
      </c>
      <c r="AE50" s="25">
        <v>25</v>
      </c>
    </row>
    <row r="51" spans="1:31" ht="15">
      <c r="A51" s="30">
        <v>49</v>
      </c>
      <c r="B51" s="30">
        <v>22</v>
      </c>
      <c r="C51" s="30" t="str">
        <f>IF(ISBLANK(B51),"",VLOOKUP(B51,Entries!$A$4:$C$70,2,FALSE))</f>
        <v>A</v>
      </c>
      <c r="D51" s="31" t="str">
        <f>IF(ISBLANK(B51),"",VLOOKUP(B51,Entries!$A$4:$C$70,3,FALSE))</f>
        <v>Springfield Striders Mixed 3</v>
      </c>
      <c r="E51" s="30">
        <f t="shared" si="0"/>
        <v>49</v>
      </c>
      <c r="F51" s="25">
        <f>IF(COUNTIF($B$3:B51,B51)&gt;1,"*","")</f>
      </c>
      <c r="G51" s="65">
        <v>3</v>
      </c>
      <c r="H51" s="65">
        <v>62</v>
      </c>
      <c r="I51" s="66" t="s">
        <v>97</v>
      </c>
      <c r="J51" s="65">
        <v>24</v>
      </c>
      <c r="K51" s="34"/>
      <c r="AA51" s="24">
        <v>38</v>
      </c>
      <c r="AB51" s="25">
        <v>70</v>
      </c>
      <c r="AC51" s="25" t="s">
        <v>0</v>
      </c>
      <c r="AD51" s="36" t="s">
        <v>192</v>
      </c>
      <c r="AE51" s="25">
        <v>38</v>
      </c>
    </row>
    <row r="52" spans="1:31" ht="15">
      <c r="A52" s="30">
        <v>50</v>
      </c>
      <c r="B52" s="30">
        <v>29</v>
      </c>
      <c r="C52" s="30" t="str">
        <f>IF(ISBLANK(B52),"",VLOOKUP(B52,Entries!$A$4:$C$70,2,FALSE))</f>
        <v>A</v>
      </c>
      <c r="D52" s="31" t="str">
        <f>IF(ISBLANK(B52),"",VLOOKUP(B52,Entries!$A$4:$C$70,3,FALSE))</f>
        <v>Thrift Green Trotters Men B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61</v>
      </c>
      <c r="I52" s="66" t="s">
        <v>172</v>
      </c>
      <c r="J52" s="65">
        <v>25</v>
      </c>
      <c r="K52" s="34"/>
      <c r="AA52" s="24">
        <v>39</v>
      </c>
      <c r="AB52" s="25">
        <v>58</v>
      </c>
      <c r="AC52" s="25" t="s">
        <v>0</v>
      </c>
      <c r="AD52" s="36" t="s">
        <v>170</v>
      </c>
      <c r="AE52" s="25">
        <v>39</v>
      </c>
    </row>
    <row r="53" spans="1:31" ht="15">
      <c r="A53" s="30">
        <v>51</v>
      </c>
      <c r="B53" s="30">
        <v>27</v>
      </c>
      <c r="C53" s="30" t="str">
        <f>IF(ISBLANK(B53),"",VLOOKUP(B53,Entries!$A$4:$C$70,2,FALSE))</f>
        <v>A</v>
      </c>
      <c r="D53" s="31" t="str">
        <f>IF(ISBLANK(B53),"",VLOOKUP(B53,Entries!$A$4:$C$70,3,FALSE))</f>
        <v>Harwich Runners</v>
      </c>
      <c r="E53" s="30">
        <f t="shared" si="0"/>
        <v>51</v>
      </c>
      <c r="F53" s="25">
        <f>IF(COUNTIF($B$3:B53,B53)&gt;1,"*","")</f>
      </c>
      <c r="G53" s="65">
        <v>5</v>
      </c>
      <c r="H53" s="65">
        <v>70</v>
      </c>
      <c r="I53" s="66" t="s">
        <v>192</v>
      </c>
      <c r="J53" s="65">
        <v>38</v>
      </c>
      <c r="K53" s="34"/>
      <c r="AA53" s="24">
        <v>40</v>
      </c>
      <c r="AB53" s="25">
        <v>69</v>
      </c>
      <c r="AC53" s="25" t="s">
        <v>0</v>
      </c>
      <c r="AD53" s="36" t="s">
        <v>101</v>
      </c>
      <c r="AE53" s="25">
        <v>40</v>
      </c>
    </row>
    <row r="54" spans="1:31" ht="15">
      <c r="A54" s="30">
        <v>52</v>
      </c>
      <c r="B54" s="30">
        <v>64</v>
      </c>
      <c r="C54" s="30" t="str">
        <f>IF(ISBLANK(B54),"",VLOOKUP(B54,Entries!$A$4:$C$70,2,FALSE))</f>
        <v>L</v>
      </c>
      <c r="D54" s="31" t="str">
        <f>IF(ISBLANK(B54),"",VLOOKUP(B54,Entries!$A$4:$C$70,3,FALSE))</f>
        <v>Thrift Green Trotters Ladies A</v>
      </c>
      <c r="E54" s="30">
        <f t="shared" si="0"/>
        <v>52</v>
      </c>
      <c r="F54" s="25">
        <f>IF(COUNTIF($B$3:B54,B54)&gt;1,"*","")</f>
      </c>
      <c r="G54" s="65">
        <v>6</v>
      </c>
      <c r="H54" s="65">
        <v>58</v>
      </c>
      <c r="I54" s="66" t="s">
        <v>170</v>
      </c>
      <c r="J54" s="65">
        <v>39</v>
      </c>
      <c r="K54" s="34"/>
      <c r="AA54" s="24">
        <v>41</v>
      </c>
      <c r="AB54" s="25">
        <v>67</v>
      </c>
      <c r="AC54" s="25" t="s">
        <v>0</v>
      </c>
      <c r="AD54" s="36" t="s">
        <v>179</v>
      </c>
      <c r="AE54" s="25">
        <v>41</v>
      </c>
    </row>
    <row r="55" spans="1:31" ht="15">
      <c r="A55" s="30">
        <v>53</v>
      </c>
      <c r="B55" s="30">
        <v>65</v>
      </c>
      <c r="C55" s="30" t="str">
        <f>IF(ISBLANK(B55),"",VLOOKUP(B55,Entries!$A$4:$C$70,2,FALSE))</f>
        <v>A</v>
      </c>
      <c r="D55" s="31" t="str">
        <f>IF(ISBLANK(B55),"",VLOOKUP(B55,Entries!$A$4:$C$70,3,FALSE))</f>
        <v>Thrift Green Trotters Mixed</v>
      </c>
      <c r="E55" s="30">
        <f t="shared" si="0"/>
        <v>53</v>
      </c>
      <c r="F55" s="25">
        <f>IF(COUNTIF($B$3:B55,B55)&gt;1,"*","")</f>
      </c>
      <c r="G55" s="65">
        <v>7</v>
      </c>
      <c r="H55" s="65">
        <v>69</v>
      </c>
      <c r="I55" s="66" t="s">
        <v>101</v>
      </c>
      <c r="J55" s="65">
        <v>40</v>
      </c>
      <c r="K55" s="34"/>
      <c r="AA55" s="24">
        <v>45</v>
      </c>
      <c r="AB55" s="25">
        <v>63</v>
      </c>
      <c r="AC55" s="25" t="s">
        <v>0</v>
      </c>
      <c r="AD55" s="36" t="s">
        <v>98</v>
      </c>
      <c r="AE55" s="25">
        <v>45</v>
      </c>
    </row>
    <row r="56" spans="1:31" ht="15">
      <c r="A56" s="30">
        <v>54</v>
      </c>
      <c r="B56" s="30">
        <v>17</v>
      </c>
      <c r="C56" s="30" t="str">
        <f>IF(ISBLANK(B56),"",VLOOKUP(B56,Entries!$A$4:$C$70,2,FALSE))</f>
        <v>A</v>
      </c>
      <c r="D56" s="31" t="str">
        <f>IF(ISBLANK(B56),"",VLOOKUP(B56,Entries!$A$4:$C$70,3,FALSE))</f>
        <v>BSRC</v>
      </c>
      <c r="E56" s="30">
        <f t="shared" si="0"/>
        <v>54</v>
      </c>
      <c r="F56" s="25">
        <f>IF(COUNTIF($B$3:B56,B56)&gt;1,"*","")</f>
      </c>
      <c r="G56" s="65">
        <v>8</v>
      </c>
      <c r="H56" s="65">
        <v>67</v>
      </c>
      <c r="I56" s="66" t="s">
        <v>179</v>
      </c>
      <c r="J56" s="65">
        <v>41</v>
      </c>
      <c r="K56" s="34"/>
      <c r="AA56" s="24">
        <v>46</v>
      </c>
      <c r="AB56" s="25">
        <v>60</v>
      </c>
      <c r="AC56" s="25" t="s">
        <v>0</v>
      </c>
      <c r="AD56" s="36" t="s">
        <v>171</v>
      </c>
      <c r="AE56" s="25">
        <v>46</v>
      </c>
    </row>
    <row r="57" spans="1:31" ht="15">
      <c r="A57" s="30">
        <v>55</v>
      </c>
      <c r="B57" s="30">
        <v>7</v>
      </c>
      <c r="C57" s="30" t="str">
        <f>IF(ISBLANK(B57),"",VLOOKUP(B57,Entries!$A$4:$C$70,2,FALSE))</f>
        <v>A</v>
      </c>
      <c r="D57" s="31" t="str">
        <f>IF(ISBLANK(B57),"",VLOOKUP(B57,Entries!$A$4:$C$70,3,FALSE))</f>
        <v>East Essex Tri</v>
      </c>
      <c r="E57" s="30">
        <f t="shared" si="0"/>
        <v>55</v>
      </c>
      <c r="F57" s="25">
        <f>IF(COUNTIF($B$3:B57,B57)&gt;1,"*","")</f>
      </c>
      <c r="G57" s="65">
        <v>9</v>
      </c>
      <c r="H57" s="65">
        <v>63</v>
      </c>
      <c r="I57" s="66" t="s">
        <v>98</v>
      </c>
      <c r="J57" s="65">
        <v>45</v>
      </c>
      <c r="K57" s="34"/>
      <c r="AA57" s="24">
        <v>52</v>
      </c>
      <c r="AB57" s="25">
        <v>64</v>
      </c>
      <c r="AC57" s="25" t="s">
        <v>0</v>
      </c>
      <c r="AD57" s="36" t="s">
        <v>174</v>
      </c>
      <c r="AE57" s="25">
        <v>52</v>
      </c>
    </row>
    <row r="58" spans="1:31" ht="15">
      <c r="A58" s="30">
        <v>56</v>
      </c>
      <c r="B58" s="30">
        <v>24</v>
      </c>
      <c r="C58" s="30" t="str">
        <f>IF(ISBLANK(B58),"",VLOOKUP(B58,Entries!$A$4:$C$70,2,FALSE))</f>
        <v>A</v>
      </c>
      <c r="D58" s="31" t="str">
        <f>IF(ISBLANK(B58),"",VLOOKUP(B58,Entries!$A$4:$C$70,3,FALSE))</f>
        <v>Springfield Striders Mixed 5</v>
      </c>
      <c r="E58" s="30">
        <f t="shared" si="0"/>
        <v>56</v>
      </c>
      <c r="F58" s="25">
        <f>IF(COUNTIF($B$3:B58,B58)&gt;1,"*","")</f>
      </c>
      <c r="G58" s="65">
        <v>10</v>
      </c>
      <c r="H58" s="65">
        <v>60</v>
      </c>
      <c r="I58" s="66" t="s">
        <v>171</v>
      </c>
      <c r="J58" s="65">
        <v>46</v>
      </c>
      <c r="K58" s="34"/>
      <c r="AA58" s="24">
        <v>100</v>
      </c>
      <c r="AB58" s="25">
        <v>57</v>
      </c>
      <c r="AC58" s="25" t="s">
        <v>0</v>
      </c>
      <c r="AD58" s="36" t="s">
        <v>169</v>
      </c>
      <c r="AE58" s="25">
        <v>100</v>
      </c>
    </row>
    <row r="59" spans="1:31" ht="15">
      <c r="A59" s="30">
        <v>57</v>
      </c>
      <c r="B59" s="30">
        <v>32</v>
      </c>
      <c r="C59" s="30" t="str">
        <f>IF(ISBLANK(B59),"",VLOOKUP(B59,Entries!$A$4:$C$70,2,FALSE))</f>
        <v>A</v>
      </c>
      <c r="D59" s="31" t="str">
        <f>IF(ISBLANK(B59),"",VLOOKUP(B59,Entries!$A$4:$C$70,3,FALSE))</f>
        <v>Southend AC Mixed</v>
      </c>
      <c r="E59" s="30">
        <f t="shared" si="0"/>
        <v>57</v>
      </c>
      <c r="F59" s="25">
        <f>IF(COUNTIF($B$3:B59,B59)&gt;1,"*","")</f>
      </c>
      <c r="G59" s="65">
        <v>11</v>
      </c>
      <c r="H59" s="65">
        <v>64</v>
      </c>
      <c r="I59" s="66" t="s">
        <v>174</v>
      </c>
      <c r="J59" s="65">
        <v>52</v>
      </c>
      <c r="K59" s="34"/>
      <c r="AA59" s="24">
        <v>8</v>
      </c>
      <c r="AB59" s="25">
        <v>51</v>
      </c>
      <c r="AC59" s="25" t="s">
        <v>2</v>
      </c>
      <c r="AD59" s="36" t="s">
        <v>74</v>
      </c>
      <c r="AE59" s="25">
        <v>8</v>
      </c>
    </row>
    <row r="60" spans="1:31" ht="15">
      <c r="A60" s="30">
        <v>100</v>
      </c>
      <c r="B60" s="30">
        <v>16</v>
      </c>
      <c r="C60" s="30" t="str">
        <f>IF(ISBLANK(B60),"",VLOOKUP(B60,Entries!$A$4:$C$70,2,FALSE))</f>
        <v>A</v>
      </c>
      <c r="D60" s="31" t="str">
        <f>IF(ISBLANK(B60),"",VLOOKUP(B60,Entries!$A$4:$C$70,3,FALSE))</f>
        <v>Eton Manor AC B</v>
      </c>
      <c r="E60" s="30">
        <f t="shared" si="0"/>
        <v>100</v>
      </c>
      <c r="F60" s="25">
        <f>IF(COUNTIF($B$3:B60,B60)&gt;1,"*","")</f>
      </c>
      <c r="G60" s="65">
        <v>12</v>
      </c>
      <c r="H60" s="65">
        <v>57</v>
      </c>
      <c r="I60" s="66" t="s">
        <v>169</v>
      </c>
      <c r="J60" s="65">
        <v>100</v>
      </c>
      <c r="K60" s="34"/>
      <c r="AA60" s="24">
        <v>11</v>
      </c>
      <c r="AB60" s="25">
        <v>52</v>
      </c>
      <c r="AC60" s="25" t="s">
        <v>2</v>
      </c>
      <c r="AD60" s="36" t="s">
        <v>35</v>
      </c>
      <c r="AE60" s="25">
        <v>11</v>
      </c>
    </row>
    <row r="61" spans="1:31" ht="15">
      <c r="A61" s="30">
        <v>100</v>
      </c>
      <c r="B61" s="30">
        <v>25</v>
      </c>
      <c r="C61" s="30" t="str">
        <f>IF(ISBLANK(B61),"",VLOOKUP(B61,Entries!$A$4:$C$70,2,FALSE))</f>
        <v>A</v>
      </c>
      <c r="D61" s="31" t="str">
        <f>IF(ISBLANK(B61),"",VLOOKUP(B61,Entries!$A$4:$C$70,3,FALSE))</f>
        <v>Springfield Striders Mixed 6</v>
      </c>
      <c r="E61" s="30">
        <f t="shared" si="0"/>
        <v>100</v>
      </c>
      <c r="F61" s="25">
        <f>IF(COUNTIF($B$3:B61,B61)&gt;1,"*","")</f>
      </c>
      <c r="G61" s="49"/>
      <c r="H61" s="62"/>
      <c r="I61" s="63"/>
      <c r="J61" s="64"/>
      <c r="K61" s="34"/>
      <c r="AA61" s="24">
        <v>32</v>
      </c>
      <c r="AB61" s="25">
        <v>54</v>
      </c>
      <c r="AC61" s="25" t="s">
        <v>2</v>
      </c>
      <c r="AD61" s="36" t="s">
        <v>168</v>
      </c>
      <c r="AE61" s="25">
        <v>32</v>
      </c>
    </row>
    <row r="62" spans="1:31" ht="15">
      <c r="A62" s="30">
        <v>100</v>
      </c>
      <c r="B62" s="30">
        <v>50</v>
      </c>
      <c r="C62" s="30" t="str">
        <f>IF(ISBLANK(B62),"",VLOOKUP(B62,Entries!$A$4:$C$70,2,FALSE))</f>
        <v>V</v>
      </c>
      <c r="D62" s="31" t="str">
        <f>IF(ISBLANK(B62),"",VLOOKUP(B62,Entries!$A$4:$C$70,3,FALSE))</f>
        <v>IAC Vets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34</v>
      </c>
      <c r="AB62" s="25">
        <v>53</v>
      </c>
      <c r="AC62" s="25" t="s">
        <v>2</v>
      </c>
      <c r="AD62" s="36" t="s">
        <v>167</v>
      </c>
      <c r="AE62" s="25">
        <v>34</v>
      </c>
    </row>
    <row r="63" spans="1:31" ht="15">
      <c r="A63" s="30">
        <v>100</v>
      </c>
      <c r="B63" s="30">
        <v>57</v>
      </c>
      <c r="C63" s="30" t="str">
        <f>IF(ISBLANK(B63),"",VLOOKUP(B63,Entries!$A$4:$C$70,2,FALSE))</f>
        <v>L</v>
      </c>
      <c r="D63" s="31" t="str">
        <f>IF(ISBLANK(B63),"",VLOOKUP(B63,Entries!$A$4:$C$70,3,FALSE))</f>
        <v>Pitsea RC 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51</v>
      </c>
      <c r="I63" s="66" t="s">
        <v>74</v>
      </c>
      <c r="J63" s="65">
        <v>8</v>
      </c>
      <c r="K63" s="34"/>
      <c r="AA63" s="24">
        <v>100</v>
      </c>
      <c r="AB63" s="25">
        <v>50</v>
      </c>
      <c r="AC63" s="25" t="s">
        <v>2</v>
      </c>
      <c r="AD63" s="36" t="s">
        <v>165</v>
      </c>
      <c r="AE63" s="25">
        <v>100</v>
      </c>
    </row>
    <row r="64" spans="6:11" ht="15">
      <c r="F64" s="25">
        <f>IF(COUNTIF($B$3:B64,B64)&gt;1,"*","")</f>
      </c>
      <c r="G64" s="65">
        <v>2</v>
      </c>
      <c r="H64" s="65">
        <v>52</v>
      </c>
      <c r="I64" s="66" t="s">
        <v>35</v>
      </c>
      <c r="J64" s="65">
        <v>11</v>
      </c>
      <c r="K64" s="34"/>
    </row>
    <row r="65" spans="6:11" ht="15">
      <c r="F65" s="25">
        <f>IF(COUNTIF($B$3:B65,B65)&gt;1,"*","")</f>
      </c>
      <c r="G65" s="65">
        <v>3</v>
      </c>
      <c r="H65" s="65">
        <v>54</v>
      </c>
      <c r="I65" s="66" t="s">
        <v>168</v>
      </c>
      <c r="J65" s="65">
        <v>32</v>
      </c>
      <c r="K65" s="34"/>
    </row>
    <row r="66" spans="6:11" ht="15">
      <c r="F66" s="25">
        <f>IF(COUNTIF($B$3:B66,B66)&gt;1,"*","")</f>
      </c>
      <c r="G66" s="65">
        <v>4</v>
      </c>
      <c r="H66" s="65">
        <v>53</v>
      </c>
      <c r="I66" s="66" t="s">
        <v>167</v>
      </c>
      <c r="J66" s="65">
        <v>34</v>
      </c>
      <c r="K66" s="34"/>
    </row>
    <row r="67" spans="6:11" ht="15">
      <c r="F67" s="25">
        <f>IF(COUNTIF($B$3:B67,B67)&gt;1,"*","")</f>
      </c>
      <c r="G67" s="30">
        <v>5</v>
      </c>
      <c r="H67" s="30">
        <v>50</v>
      </c>
      <c r="I67" s="31" t="s">
        <v>165</v>
      </c>
      <c r="J67" s="30">
        <v>100</v>
      </c>
      <c r="K67" s="34"/>
    </row>
    <row r="68" spans="6:11" ht="15">
      <c r="F68" s="25">
        <f>IF(COUNTIF($B$3:B68,B68)&gt;1,"*","")</f>
      </c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  <row r="71" spans="8:9" ht="15">
      <c r="H71" s="60"/>
      <c r="I71" s="34"/>
    </row>
    <row r="72" spans="8:9" ht="15">
      <c r="H72" s="60"/>
      <c r="I72" s="34"/>
    </row>
    <row r="73" spans="8:9" ht="15">
      <c r="H73" s="60"/>
      <c r="I73" s="34"/>
    </row>
  </sheetData>
  <sheetProtection/>
  <mergeCells count="2">
    <mergeCell ref="A1:E1"/>
    <mergeCell ref="G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3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28</v>
      </c>
      <c r="C3" s="30" t="str">
        <f>IF(ISBLANK(B3),"",VLOOKUP(B3,Entries!$A$4:$C$70,2,FALSE))</f>
        <v>A</v>
      </c>
      <c r="D3" s="31" t="str">
        <f>IF(ISBLANK(B3),"",VLOOKUP(B3,Entries!$A$4:$C$70,3,FALSE))</f>
        <v>Thrift Green Trotters Men A</v>
      </c>
      <c r="E3" s="30">
        <f aca="true" t="shared" si="0" ref="E3:E64">IF(ISBLANK(B3),"",A3)</f>
        <v>1</v>
      </c>
      <c r="F3" s="25">
        <f>IF(COUNTIF($B$3:B3,B3)&gt;1,"*","")</f>
      </c>
      <c r="G3" s="65">
        <v>1</v>
      </c>
      <c r="H3" s="65">
        <v>28</v>
      </c>
      <c r="I3" s="66" t="s">
        <v>144</v>
      </c>
      <c r="J3" s="65">
        <v>1</v>
      </c>
      <c r="K3" s="34"/>
      <c r="AA3" s="24">
        <v>1</v>
      </c>
      <c r="AB3" s="25">
        <v>28</v>
      </c>
      <c r="AC3" s="25" t="s">
        <v>3</v>
      </c>
      <c r="AD3" s="36" t="s">
        <v>144</v>
      </c>
      <c r="AE3" s="25">
        <v>1</v>
      </c>
    </row>
    <row r="4" spans="1:31" ht="15">
      <c r="A4" s="30">
        <v>2</v>
      </c>
      <c r="B4" s="30">
        <v>18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25">
        <f>IF(COUNTIF($B$3:B4,B4)&gt;1,"*","")</f>
      </c>
      <c r="G4" s="65">
        <v>2</v>
      </c>
      <c r="H4" s="65">
        <v>18</v>
      </c>
      <c r="I4" s="66" t="s">
        <v>70</v>
      </c>
      <c r="J4" s="65">
        <v>2</v>
      </c>
      <c r="K4" s="34"/>
      <c r="AA4" s="24">
        <v>2</v>
      </c>
      <c r="AB4" s="25">
        <v>18</v>
      </c>
      <c r="AC4" s="25" t="s">
        <v>3</v>
      </c>
      <c r="AD4" s="36" t="s">
        <v>70</v>
      </c>
      <c r="AE4" s="25">
        <v>2</v>
      </c>
    </row>
    <row r="5" spans="1:31" ht="15">
      <c r="A5" s="30">
        <v>3</v>
      </c>
      <c r="B5" s="30">
        <v>1</v>
      </c>
      <c r="C5" s="30" t="str">
        <f>IF(ISBLANK(B5),"",VLOOKUP(B5,Entries!$A$4:$C$70,2,FALSE))</f>
        <v>A</v>
      </c>
      <c r="D5" s="31" t="str">
        <f>IF(ISBLANK(B5),"",VLOOKUP(B5,Entries!$A$4:$C$70,3,FALSE))</f>
        <v>IAC A</v>
      </c>
      <c r="E5" s="30">
        <f t="shared" si="0"/>
        <v>3</v>
      </c>
      <c r="F5" s="25">
        <f>IF(COUNTIF($B$3:B5,B5)&gt;1,"*","")</f>
      </c>
      <c r="G5" s="65">
        <v>3</v>
      </c>
      <c r="H5" s="65">
        <v>1</v>
      </c>
      <c r="I5" s="66" t="s">
        <v>108</v>
      </c>
      <c r="J5" s="65">
        <v>3</v>
      </c>
      <c r="K5" s="34"/>
      <c r="AA5" s="24">
        <v>3</v>
      </c>
      <c r="AB5" s="25">
        <v>1</v>
      </c>
      <c r="AC5" s="25" t="s">
        <v>3</v>
      </c>
      <c r="AD5" s="36" t="s">
        <v>108</v>
      </c>
      <c r="AE5" s="25">
        <v>3</v>
      </c>
    </row>
    <row r="6" spans="1:31" ht="15">
      <c r="A6" s="30">
        <v>4</v>
      </c>
      <c r="B6" s="30">
        <v>51</v>
      </c>
      <c r="C6" s="30" t="str">
        <f>IF(ISBLANK(B6),"",VLOOKUP(B6,Entries!$A$4:$C$70,2,FALSE))</f>
        <v>V</v>
      </c>
      <c r="D6" s="31" t="str">
        <f>IF(ISBLANK(B6),"",VLOOKUP(B6,Entries!$A$4:$C$70,3,FALSE))</f>
        <v>Springfield Striders Vets</v>
      </c>
      <c r="E6" s="30">
        <f t="shared" si="0"/>
        <v>4</v>
      </c>
      <c r="F6" s="25">
        <f>IF(COUNTIF($B$3:B6,B6)&gt;1,"*","")</f>
      </c>
      <c r="G6" s="65">
        <v>4</v>
      </c>
      <c r="H6" s="65">
        <v>6</v>
      </c>
      <c r="I6" s="66" t="s">
        <v>115</v>
      </c>
      <c r="J6" s="65">
        <v>5</v>
      </c>
      <c r="K6" s="34"/>
      <c r="AA6" s="24">
        <v>5</v>
      </c>
      <c r="AB6" s="25">
        <v>6</v>
      </c>
      <c r="AC6" s="25" t="s">
        <v>3</v>
      </c>
      <c r="AD6" s="36" t="s">
        <v>115</v>
      </c>
      <c r="AE6" s="25">
        <v>5</v>
      </c>
    </row>
    <row r="7" spans="1:31" ht="15">
      <c r="A7" s="30">
        <v>5</v>
      </c>
      <c r="B7" s="30">
        <v>6</v>
      </c>
      <c r="C7" s="30" t="str">
        <f>IF(ISBLANK(B7),"",VLOOKUP(B7,Entries!$A$4:$C$70,2,FALSE))</f>
        <v>A</v>
      </c>
      <c r="D7" s="31" t="str">
        <f>IF(ISBLANK(B7),"",VLOOKUP(B7,Entries!$A$4:$C$70,3,FALSE))</f>
        <v>Leigh on Sea Striders Men</v>
      </c>
      <c r="E7" s="30">
        <f t="shared" si="0"/>
        <v>5</v>
      </c>
      <c r="F7" s="25">
        <f>IF(COUNTIF($B$3:B7,B7)&gt;1,"*","")</f>
      </c>
      <c r="G7" s="65">
        <v>5</v>
      </c>
      <c r="H7" s="65">
        <v>33</v>
      </c>
      <c r="I7" s="66" t="s">
        <v>151</v>
      </c>
      <c r="J7" s="65">
        <v>6</v>
      </c>
      <c r="K7" s="34"/>
      <c r="AA7" s="24">
        <v>6</v>
      </c>
      <c r="AB7" s="25">
        <v>33</v>
      </c>
      <c r="AC7" s="25" t="s">
        <v>3</v>
      </c>
      <c r="AD7" s="36" t="s">
        <v>151</v>
      </c>
      <c r="AE7" s="25">
        <v>6</v>
      </c>
    </row>
    <row r="8" spans="1:31" ht="15">
      <c r="A8" s="30">
        <v>6</v>
      </c>
      <c r="B8" s="30">
        <v>33</v>
      </c>
      <c r="C8" s="30" t="str">
        <f>IF(ISBLANK(B8),"",VLOOKUP(B8,Entries!$A$4:$C$70,2,FALSE))</f>
        <v>A</v>
      </c>
      <c r="D8" s="31" t="str">
        <f>IF(ISBLANK(B8),"",VLOOKUP(B8,Entries!$A$4:$C$70,3,FALSE))</f>
        <v>GFDR Men A</v>
      </c>
      <c r="E8" s="30">
        <f t="shared" si="0"/>
        <v>6</v>
      </c>
      <c r="F8" s="25">
        <f>IF(COUNTIF($B$3:B8,B8)&gt;1,"*","")</f>
      </c>
      <c r="G8" s="65">
        <v>6</v>
      </c>
      <c r="H8" s="65">
        <v>41</v>
      </c>
      <c r="I8" s="66" t="s">
        <v>82</v>
      </c>
      <c r="J8" s="65">
        <v>8</v>
      </c>
      <c r="K8" s="34"/>
      <c r="AA8" s="24">
        <v>8</v>
      </c>
      <c r="AB8" s="25">
        <v>41</v>
      </c>
      <c r="AC8" s="25" t="s">
        <v>3</v>
      </c>
      <c r="AD8" s="36" t="s">
        <v>82</v>
      </c>
      <c r="AE8" s="25">
        <v>8</v>
      </c>
    </row>
    <row r="9" spans="1:31" ht="15">
      <c r="A9" s="30">
        <v>7</v>
      </c>
      <c r="B9" s="30">
        <v>53</v>
      </c>
      <c r="C9" s="30" t="str">
        <f>IF(ISBLANK(B9),"",VLOOKUP(B9,Entries!$A$4:$C$70,2,FALSE))</f>
        <v>V</v>
      </c>
      <c r="D9" s="31" t="str">
        <f>IF(ISBLANK(B9),"",VLOOKUP(B9,Entries!$A$4:$C$70,3,FALSE))</f>
        <v>Benfleet Vets</v>
      </c>
      <c r="E9" s="30">
        <f t="shared" si="0"/>
        <v>7</v>
      </c>
      <c r="F9" s="25">
        <f>IF(COUNTIF($B$3:B9,B9)&gt;1,"*","")</f>
      </c>
      <c r="G9" s="65">
        <v>7</v>
      </c>
      <c r="H9" s="65">
        <v>40</v>
      </c>
      <c r="I9" s="66" t="s">
        <v>81</v>
      </c>
      <c r="J9" s="65">
        <v>9</v>
      </c>
      <c r="K9" s="34"/>
      <c r="AA9" s="24">
        <v>9</v>
      </c>
      <c r="AB9" s="25">
        <v>40</v>
      </c>
      <c r="AC9" s="25" t="s">
        <v>3</v>
      </c>
      <c r="AD9" s="36" t="s">
        <v>81</v>
      </c>
      <c r="AE9" s="25">
        <v>9</v>
      </c>
    </row>
    <row r="10" spans="1:31" ht="15">
      <c r="A10" s="30">
        <v>8</v>
      </c>
      <c r="B10" s="30">
        <v>41</v>
      </c>
      <c r="C10" s="30" t="str">
        <f>IF(ISBLANK(B10),"",VLOOKUP(B10,Entries!$A$4:$C$70,2,FALSE))</f>
        <v>A</v>
      </c>
      <c r="D10" s="31" t="str">
        <f>IF(ISBLANK(B10),"",VLOOKUP(B10,Entries!$A$4:$C$70,3,FALSE))</f>
        <v>Benfleet Men B</v>
      </c>
      <c r="E10" s="30">
        <f t="shared" si="0"/>
        <v>8</v>
      </c>
      <c r="F10" s="25">
        <f>IF(COUNTIF($B$3:B10,B10)&gt;1,"*","")</f>
      </c>
      <c r="G10" s="65">
        <v>8</v>
      </c>
      <c r="H10" s="65">
        <v>5</v>
      </c>
      <c r="I10" s="66" t="s">
        <v>114</v>
      </c>
      <c r="J10" s="65">
        <v>10</v>
      </c>
      <c r="K10" s="34"/>
      <c r="AA10" s="24">
        <v>10</v>
      </c>
      <c r="AB10" s="25">
        <v>5</v>
      </c>
      <c r="AC10" s="25" t="s">
        <v>3</v>
      </c>
      <c r="AD10" s="36" t="s">
        <v>114</v>
      </c>
      <c r="AE10" s="25">
        <v>10</v>
      </c>
    </row>
    <row r="11" spans="1:31" ht="15">
      <c r="A11" s="30">
        <v>9</v>
      </c>
      <c r="B11" s="30">
        <v>40</v>
      </c>
      <c r="C11" s="30" t="str">
        <f>IF(ISBLANK(B11),"",VLOOKUP(B11,Entries!$A$4:$C$70,2,FALSE))</f>
        <v>A</v>
      </c>
      <c r="D11" s="31" t="str">
        <f>IF(ISBLANK(B11),"",VLOOKUP(B11,Entries!$A$4:$C$70,3,FALSE))</f>
        <v>Benfleet Men A</v>
      </c>
      <c r="E11" s="30">
        <f t="shared" si="0"/>
        <v>9</v>
      </c>
      <c r="F11" s="25">
        <f>IF(COUNTIF($B$3:B11,B11)&gt;1,"*","")</f>
      </c>
      <c r="G11" s="65">
        <v>9</v>
      </c>
      <c r="H11" s="65">
        <v>3</v>
      </c>
      <c r="I11" s="66" t="s">
        <v>110</v>
      </c>
      <c r="J11" s="65">
        <v>11</v>
      </c>
      <c r="K11" s="34"/>
      <c r="AA11" s="24">
        <v>11</v>
      </c>
      <c r="AB11" s="25">
        <v>3</v>
      </c>
      <c r="AC11" s="25" t="s">
        <v>3</v>
      </c>
      <c r="AD11" s="36" t="s">
        <v>110</v>
      </c>
      <c r="AE11" s="25">
        <v>11</v>
      </c>
    </row>
    <row r="12" spans="1:31" ht="15">
      <c r="A12" s="30">
        <v>10</v>
      </c>
      <c r="B12" s="30">
        <v>5</v>
      </c>
      <c r="C12" s="30" t="str">
        <f>IF(ISBLANK(B12),"",VLOOKUP(B12,Entries!$A$4:$C$70,2,FALSE))</f>
        <v>A</v>
      </c>
      <c r="D12" s="31" t="str">
        <f>IF(ISBLANK(B12),"",VLOOKUP(B12,Entries!$A$4:$C$70,3,FALSE))</f>
        <v>Halstead Road runners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19</v>
      </c>
      <c r="I12" s="66" t="s">
        <v>80</v>
      </c>
      <c r="J12" s="65">
        <v>12</v>
      </c>
      <c r="K12" s="34"/>
      <c r="AA12" s="24">
        <v>12</v>
      </c>
      <c r="AB12" s="25">
        <v>19</v>
      </c>
      <c r="AC12" s="25" t="s">
        <v>3</v>
      </c>
      <c r="AD12" s="36" t="s">
        <v>80</v>
      </c>
      <c r="AE12" s="25">
        <v>12</v>
      </c>
    </row>
    <row r="13" spans="1:31" ht="15">
      <c r="A13" s="30">
        <v>11</v>
      </c>
      <c r="B13" s="30">
        <v>3</v>
      </c>
      <c r="C13" s="30" t="str">
        <f>IF(ISBLANK(B13),"",VLOOKUP(B13,Entries!$A$4:$C$70,2,FALSE))</f>
        <v>A</v>
      </c>
      <c r="D13" s="31" t="str">
        <f>IF(ISBLANK(B13),"",VLOOKUP(B13,Entries!$A$4:$C$70,3,FALSE))</f>
        <v>Pitsea RC men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15</v>
      </c>
      <c r="I13" s="66" t="s">
        <v>129</v>
      </c>
      <c r="J13" s="65">
        <v>14</v>
      </c>
      <c r="K13" s="34"/>
      <c r="AA13" s="24">
        <v>14</v>
      </c>
      <c r="AB13" s="25">
        <v>15</v>
      </c>
      <c r="AC13" s="25" t="s">
        <v>3</v>
      </c>
      <c r="AD13" s="36" t="s">
        <v>129</v>
      </c>
      <c r="AE13" s="25">
        <v>14</v>
      </c>
    </row>
    <row r="14" spans="1:31" ht="15">
      <c r="A14" s="30">
        <v>12</v>
      </c>
      <c r="B14" s="30">
        <v>19</v>
      </c>
      <c r="C14" s="30" t="str">
        <f>IF(ISBLANK(B14),"",VLOOKUP(B14,Entries!$A$4:$C$70,2,FALSE))</f>
        <v>A</v>
      </c>
      <c r="D14" s="31" t="str">
        <f>IF(ISBLANK(B14),"",VLOOKUP(B14,Entries!$A$4:$C$70,3,FALSE))</f>
        <v>Springfield Striders Men B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30</v>
      </c>
      <c r="I14" s="66" t="s">
        <v>148</v>
      </c>
      <c r="J14" s="65">
        <v>15</v>
      </c>
      <c r="K14" s="34"/>
      <c r="AA14" s="24">
        <v>15</v>
      </c>
      <c r="AB14" s="25">
        <v>30</v>
      </c>
      <c r="AC14" s="25" t="s">
        <v>3</v>
      </c>
      <c r="AD14" s="36" t="s">
        <v>148</v>
      </c>
      <c r="AE14" s="25">
        <v>15</v>
      </c>
    </row>
    <row r="15" spans="1:31" ht="15">
      <c r="A15" s="30">
        <v>13</v>
      </c>
      <c r="B15" s="30">
        <v>54</v>
      </c>
      <c r="C15" s="30" t="str">
        <f>IF(ISBLANK(B15),"",VLOOKUP(B15,Entries!$A$4:$C$70,2,FALSE))</f>
        <v>V</v>
      </c>
      <c r="D15" s="31" t="str">
        <f>IF(ISBLANK(B15),"",VLOOKUP(B15,Entries!$A$4:$C$70,3,FALSE))</f>
        <v>Mid Essex Casuals Vets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37</v>
      </c>
      <c r="I15" s="66" t="s">
        <v>157</v>
      </c>
      <c r="J15" s="65">
        <v>16</v>
      </c>
      <c r="K15" s="34"/>
      <c r="AA15" s="24">
        <v>16</v>
      </c>
      <c r="AB15" s="25">
        <v>37</v>
      </c>
      <c r="AC15" s="25" t="s">
        <v>3</v>
      </c>
      <c r="AD15" s="36" t="s">
        <v>157</v>
      </c>
      <c r="AE15" s="25">
        <v>16</v>
      </c>
    </row>
    <row r="16" spans="1:31" ht="15">
      <c r="A16" s="30">
        <v>14</v>
      </c>
      <c r="B16" s="30">
        <v>15</v>
      </c>
      <c r="C16" s="30" t="str">
        <f>IF(ISBLANK(B16),"",VLOOKUP(B16,Entries!$A$4:$C$70,2,FALSE))</f>
        <v>A</v>
      </c>
      <c r="D16" s="31" t="str">
        <f>IF(ISBLANK(B16),"",VLOOKUP(B16,Entries!$A$4:$C$70,3,FALSE))</f>
        <v>Saffron Striders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7</v>
      </c>
      <c r="I16" s="66" t="s">
        <v>117</v>
      </c>
      <c r="J16" s="65">
        <v>17</v>
      </c>
      <c r="K16" s="34"/>
      <c r="AA16" s="24">
        <v>17</v>
      </c>
      <c r="AB16" s="25">
        <v>7</v>
      </c>
      <c r="AC16" s="25" t="s">
        <v>3</v>
      </c>
      <c r="AD16" s="36" t="s">
        <v>117</v>
      </c>
      <c r="AE16" s="25">
        <v>17</v>
      </c>
    </row>
    <row r="17" spans="1:31" ht="15">
      <c r="A17" s="30">
        <v>15</v>
      </c>
      <c r="B17" s="30">
        <v>30</v>
      </c>
      <c r="C17" s="30" t="str">
        <f>IF(ISBLANK(B17),"",VLOOKUP(B17,Entries!$A$4:$C$70,2,FALSE))</f>
        <v>A</v>
      </c>
      <c r="D17" s="31" t="str">
        <f>IF(ISBLANK(B17),"",VLOOKUP(B17,Entries!$A$4:$C$70,3,FALSE))</f>
        <v>Southend Men AC A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59</v>
      </c>
      <c r="I17" s="66" t="s">
        <v>191</v>
      </c>
      <c r="J17" s="65">
        <v>18</v>
      </c>
      <c r="K17" s="34"/>
      <c r="AA17" s="24">
        <v>18</v>
      </c>
      <c r="AB17" s="25">
        <v>59</v>
      </c>
      <c r="AC17" s="25" t="s">
        <v>3</v>
      </c>
      <c r="AD17" s="36" t="s">
        <v>191</v>
      </c>
      <c r="AE17" s="25">
        <v>18</v>
      </c>
    </row>
    <row r="18" spans="1:31" ht="15">
      <c r="A18" s="30">
        <v>16</v>
      </c>
      <c r="B18" s="30">
        <v>37</v>
      </c>
      <c r="C18" s="30" t="str">
        <f>IF(ISBLANK(B18),"",VLOOKUP(B18,Entries!$A$4:$C$70,2,FALSE))</f>
        <v>A</v>
      </c>
      <c r="D18" s="31" t="str">
        <f>IF(ISBLANK(B18),"",VLOOKUP(B18,Entries!$A$4:$C$70,3,FALSE))</f>
        <v>Mid Essex Casuals Men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21</v>
      </c>
      <c r="I18" s="66" t="s">
        <v>138</v>
      </c>
      <c r="J18" s="65">
        <v>21</v>
      </c>
      <c r="K18" s="34"/>
      <c r="AA18" s="24">
        <v>21</v>
      </c>
      <c r="AB18" s="25">
        <v>21</v>
      </c>
      <c r="AC18" s="25" t="s">
        <v>3</v>
      </c>
      <c r="AD18" s="36" t="s">
        <v>138</v>
      </c>
      <c r="AE18" s="25">
        <v>21</v>
      </c>
    </row>
    <row r="19" spans="1:31" ht="15">
      <c r="A19" s="30">
        <v>17</v>
      </c>
      <c r="B19" s="30">
        <v>7</v>
      </c>
      <c r="C19" s="30" t="str">
        <f>IF(ISBLANK(B19),"",VLOOKUP(B19,Entries!$A$4:$C$70,2,FALSE))</f>
        <v>A</v>
      </c>
      <c r="D19" s="31" t="str">
        <f>IF(ISBLANK(B19),"",VLOOKUP(B19,Entries!$A$4:$C$70,3,FALSE))</f>
        <v>East Essex Tri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34</v>
      </c>
      <c r="I19" s="66" t="s">
        <v>154</v>
      </c>
      <c r="J19" s="65">
        <v>23</v>
      </c>
      <c r="K19" s="34"/>
      <c r="AA19" s="24">
        <v>23</v>
      </c>
      <c r="AB19" s="25">
        <v>34</v>
      </c>
      <c r="AC19" s="25" t="s">
        <v>3</v>
      </c>
      <c r="AD19" s="36" t="s">
        <v>154</v>
      </c>
      <c r="AE19" s="25">
        <v>23</v>
      </c>
    </row>
    <row r="20" spans="1:31" ht="15">
      <c r="A20" s="30">
        <v>18</v>
      </c>
      <c r="B20" s="30">
        <v>59</v>
      </c>
      <c r="C20" s="30" t="str">
        <f>IF(ISBLANK(B20),"",VLOOKUP(B20,Entries!$A$4:$C$70,2,FALSE))</f>
        <v>A</v>
      </c>
      <c r="D20" s="31" t="str">
        <f>IF(ISBLANK(B20),"",VLOOKUP(B20,Entries!$A$4:$C$70,3,FALSE))</f>
        <v>East Essex Tri Mixed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35</v>
      </c>
      <c r="I20" s="66" t="s">
        <v>155</v>
      </c>
      <c r="J20" s="65">
        <v>24</v>
      </c>
      <c r="K20" s="34"/>
      <c r="AA20" s="24">
        <v>24</v>
      </c>
      <c r="AB20" s="25">
        <v>35</v>
      </c>
      <c r="AC20" s="25" t="s">
        <v>3</v>
      </c>
      <c r="AD20" s="36" t="s">
        <v>155</v>
      </c>
      <c r="AE20" s="25">
        <v>24</v>
      </c>
    </row>
    <row r="21" spans="1:31" ht="15">
      <c r="A21" s="30">
        <v>19</v>
      </c>
      <c r="B21" s="30">
        <v>68</v>
      </c>
      <c r="C21" s="30" t="str">
        <f>IF(ISBLANK(B21),"",VLOOKUP(B21,Entries!$A$4:$C$70,2,FALSE))</f>
        <v>L</v>
      </c>
      <c r="D21" s="31" t="str">
        <f>IF(ISBLANK(B21),"",VLOOKUP(B21,Entries!$A$4:$C$70,3,FALSE))</f>
        <v>Benfleet Ladies A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12</v>
      </c>
      <c r="I21" s="66" t="s">
        <v>126</v>
      </c>
      <c r="J21" s="65">
        <v>26</v>
      </c>
      <c r="K21" s="34"/>
      <c r="AA21" s="24">
        <v>26</v>
      </c>
      <c r="AB21" s="25">
        <v>12</v>
      </c>
      <c r="AC21" s="25" t="s">
        <v>3</v>
      </c>
      <c r="AD21" s="36" t="s">
        <v>126</v>
      </c>
      <c r="AE21" s="25">
        <v>26</v>
      </c>
    </row>
    <row r="22" spans="1:31" ht="15">
      <c r="A22" s="30">
        <v>20</v>
      </c>
      <c r="B22" s="30">
        <v>52</v>
      </c>
      <c r="C22" s="30" t="str">
        <f>IF(ISBLANK(B22),"",VLOOKUP(B22,Entries!$A$4:$C$70,2,FALSE))</f>
        <v>V</v>
      </c>
      <c r="D22" s="31" t="str">
        <f>IF(ISBLANK(B22),"",VLOOKUP(B22,Entries!$A$4:$C$70,3,FALSE))</f>
        <v>Harwich Runners Vets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13</v>
      </c>
      <c r="I22" s="66" t="s">
        <v>128</v>
      </c>
      <c r="J22" s="65">
        <v>27</v>
      </c>
      <c r="K22" s="34"/>
      <c r="AA22" s="24">
        <v>27</v>
      </c>
      <c r="AB22" s="25">
        <v>13</v>
      </c>
      <c r="AC22" s="25" t="s">
        <v>3</v>
      </c>
      <c r="AD22" s="36" t="s">
        <v>128</v>
      </c>
      <c r="AE22" s="25">
        <v>27</v>
      </c>
    </row>
    <row r="23" spans="1:31" ht="15">
      <c r="A23" s="30">
        <v>21</v>
      </c>
      <c r="B23" s="30">
        <v>21</v>
      </c>
      <c r="C23" s="30" t="str">
        <f>IF(ISBLANK(B23),"",VLOOKUP(B23,Entries!$A$4:$C$70,2,FALSE))</f>
        <v>A</v>
      </c>
      <c r="D23" s="31" t="str">
        <f>IF(ISBLANK(B23),"",VLOOKUP(B23,Entries!$A$4:$C$70,3,FALSE))</f>
        <v>Springfield Striders Mixed 2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8</v>
      </c>
      <c r="I23" s="66" t="s">
        <v>118</v>
      </c>
      <c r="J23" s="65">
        <v>29</v>
      </c>
      <c r="K23" s="34"/>
      <c r="AA23" s="24">
        <v>29</v>
      </c>
      <c r="AB23" s="25">
        <v>8</v>
      </c>
      <c r="AC23" s="25" t="s">
        <v>3</v>
      </c>
      <c r="AD23" s="36" t="s">
        <v>118</v>
      </c>
      <c r="AE23" s="25">
        <v>29</v>
      </c>
    </row>
    <row r="24" spans="1:31" ht="15">
      <c r="A24" s="30">
        <v>22</v>
      </c>
      <c r="B24" s="30">
        <v>66</v>
      </c>
      <c r="C24" s="30" t="str">
        <f>IF(ISBLANK(B24),"",VLOOKUP(B24,Entries!$A$4:$C$70,2,FALSE))</f>
        <v>L</v>
      </c>
      <c r="D24" s="31" t="str">
        <f>IF(ISBLANK(B24),"",VLOOKUP(B24,Entries!$A$4:$C$70,3,FALSE))</f>
        <v>Southend Ladies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16</v>
      </c>
      <c r="I24" s="66" t="s">
        <v>132</v>
      </c>
      <c r="J24" s="65">
        <v>30</v>
      </c>
      <c r="K24" s="34"/>
      <c r="AA24" s="24">
        <v>30</v>
      </c>
      <c r="AB24" s="25">
        <v>16</v>
      </c>
      <c r="AC24" s="25" t="s">
        <v>3</v>
      </c>
      <c r="AD24" s="36" t="s">
        <v>132</v>
      </c>
      <c r="AE24" s="25">
        <v>30</v>
      </c>
    </row>
    <row r="25" spans="1:31" ht="15">
      <c r="A25" s="30">
        <v>23</v>
      </c>
      <c r="B25" s="30">
        <v>34</v>
      </c>
      <c r="C25" s="30" t="str">
        <f>IF(ISBLANK(B25),"",VLOOKUP(B25,Entries!$A$4:$C$70,2,FALSE))</f>
        <v>A</v>
      </c>
      <c r="D25" s="31" t="str">
        <f>IF(ISBLANK(B25),"",VLOOKUP(B25,Entries!$A$4:$C$70,3,FALSE))</f>
        <v>GFDR Men B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20</v>
      </c>
      <c r="I25" s="66" t="s">
        <v>137</v>
      </c>
      <c r="J25" s="65">
        <v>31</v>
      </c>
      <c r="K25" s="34"/>
      <c r="AA25" s="24">
        <v>31</v>
      </c>
      <c r="AB25" s="25">
        <v>20</v>
      </c>
      <c r="AC25" s="25" t="s">
        <v>3</v>
      </c>
      <c r="AD25" s="36" t="s">
        <v>137</v>
      </c>
      <c r="AE25" s="25">
        <v>31</v>
      </c>
    </row>
    <row r="26" spans="1:31" ht="15">
      <c r="A26" s="30">
        <v>24</v>
      </c>
      <c r="B26" s="30">
        <v>35</v>
      </c>
      <c r="C26" s="30" t="str">
        <f>IF(ISBLANK(B26),"",VLOOKUP(B26,Entries!$A$4:$C$70,2,FALSE))</f>
        <v>A</v>
      </c>
      <c r="D26" s="31" t="str">
        <f>IF(ISBLANK(B26),"",VLOOKUP(B26,Entries!$A$4:$C$70,3,FALSE))</f>
        <v>GFDR Mixed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23</v>
      </c>
      <c r="I26" s="66" t="s">
        <v>140</v>
      </c>
      <c r="J26" s="65">
        <v>32</v>
      </c>
      <c r="K26" s="34"/>
      <c r="AA26" s="24">
        <v>32</v>
      </c>
      <c r="AB26" s="25">
        <v>23</v>
      </c>
      <c r="AC26" s="25" t="s">
        <v>3</v>
      </c>
      <c r="AD26" s="36" t="s">
        <v>140</v>
      </c>
      <c r="AE26" s="25">
        <v>32</v>
      </c>
    </row>
    <row r="27" spans="1:31" ht="15">
      <c r="A27" s="30">
        <v>25</v>
      </c>
      <c r="B27" s="30">
        <v>61</v>
      </c>
      <c r="C27" s="30" t="str">
        <f>IF(ISBLANK(B27),"",VLOOKUP(B27,Entries!$A$4:$C$70,2,FALSE))</f>
        <v>L</v>
      </c>
      <c r="D27" s="31" t="str">
        <f>IF(ISBLANK(B27),"",VLOOKUP(B27,Entries!$A$4:$C$70,3,FALSE))</f>
        <v>Leigh on Sea Striders 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24</v>
      </c>
      <c r="I27" s="66" t="s">
        <v>141</v>
      </c>
      <c r="J27" s="65">
        <v>33</v>
      </c>
      <c r="K27" s="34"/>
      <c r="AA27" s="24">
        <v>33</v>
      </c>
      <c r="AB27" s="25">
        <v>24</v>
      </c>
      <c r="AC27" s="25" t="s">
        <v>3</v>
      </c>
      <c r="AD27" s="36" t="s">
        <v>141</v>
      </c>
      <c r="AE27" s="25">
        <v>33</v>
      </c>
    </row>
    <row r="28" spans="1:31" ht="15">
      <c r="A28" s="30">
        <v>26</v>
      </c>
      <c r="B28" s="30">
        <v>12</v>
      </c>
      <c r="C28" s="30" t="str">
        <f>IF(ISBLANK(B28),"",VLOOKUP(B28,Entries!$A$4:$C$70,2,FALSE))</f>
        <v>A</v>
      </c>
      <c r="D28" s="31" t="str">
        <f>IF(ISBLANK(B28),"",VLOOKUP(B28,Entries!$A$4:$C$70,3,FALSE))</f>
        <v>Tiptree RR Men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17</v>
      </c>
      <c r="I28" s="66" t="s">
        <v>90</v>
      </c>
      <c r="J28" s="65">
        <v>35</v>
      </c>
      <c r="K28" s="34"/>
      <c r="AA28" s="24">
        <v>35</v>
      </c>
      <c r="AB28" s="25">
        <v>17</v>
      </c>
      <c r="AC28" s="25" t="s">
        <v>3</v>
      </c>
      <c r="AD28" s="36" t="s">
        <v>90</v>
      </c>
      <c r="AE28" s="25">
        <v>35</v>
      </c>
    </row>
    <row r="29" spans="1:31" ht="15">
      <c r="A29" s="30">
        <v>27</v>
      </c>
      <c r="B29" s="30">
        <v>13</v>
      </c>
      <c r="C29" s="30" t="str">
        <f>IF(ISBLANK(B29),"",VLOOKUP(B29,Entries!$A$4:$C$70,2,FALSE))</f>
        <v>A</v>
      </c>
      <c r="D29" s="31" t="str">
        <f>IF(ISBLANK(B29),"",VLOOKUP(B29,Entries!$A$4:$C$70,3,FALSE))</f>
        <v>Tiptree RR Mixed A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4</v>
      </c>
      <c r="I29" s="66" t="s">
        <v>113</v>
      </c>
      <c r="J29" s="65">
        <v>36</v>
      </c>
      <c r="K29" s="34"/>
      <c r="AA29" s="24">
        <v>36</v>
      </c>
      <c r="AB29" s="25">
        <v>4</v>
      </c>
      <c r="AC29" s="25" t="s">
        <v>3</v>
      </c>
      <c r="AD29" s="36" t="s">
        <v>113</v>
      </c>
      <c r="AE29" s="25">
        <v>36</v>
      </c>
    </row>
    <row r="30" spans="1:31" ht="15">
      <c r="A30" s="30">
        <v>28</v>
      </c>
      <c r="B30" s="30">
        <v>67</v>
      </c>
      <c r="C30" s="30" t="str">
        <f>IF(ISBLANK(B30),"",VLOOKUP(B30,Entries!$A$4:$C$70,2,FALSE))</f>
        <v>L</v>
      </c>
      <c r="D30" s="31" t="str">
        <f>IF(ISBLANK(B30),"",VLOOKUP(B30,Entries!$A$4:$C$70,3,FALSE))</f>
        <v>GFDR Ladies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22</v>
      </c>
      <c r="I30" s="66" t="s">
        <v>139</v>
      </c>
      <c r="J30" s="65">
        <v>37</v>
      </c>
      <c r="K30" s="34"/>
      <c r="AA30" s="24">
        <v>37</v>
      </c>
      <c r="AB30" s="25">
        <v>22</v>
      </c>
      <c r="AC30" s="25" t="s">
        <v>3</v>
      </c>
      <c r="AD30" s="36" t="s">
        <v>139</v>
      </c>
      <c r="AE30" s="25">
        <v>37</v>
      </c>
    </row>
    <row r="31" spans="1:31" ht="15">
      <c r="A31" s="30">
        <v>29</v>
      </c>
      <c r="B31" s="30">
        <v>8</v>
      </c>
      <c r="C31" s="30" t="str">
        <f>IF(ISBLANK(B31),"",VLOOKUP(B31,Entries!$A$4:$C$70,2,FALSE))</f>
        <v>A</v>
      </c>
      <c r="D31" s="31" t="str">
        <f>IF(ISBLANK(B31),"",VLOOKUP(B31,Entries!$A$4:$C$70,3,FALSE))</f>
        <v>Eton Manor AC A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32</v>
      </c>
      <c r="I31" s="66" t="s">
        <v>150</v>
      </c>
      <c r="J31" s="65">
        <v>38</v>
      </c>
      <c r="K31" s="34"/>
      <c r="AA31" s="24">
        <v>38</v>
      </c>
      <c r="AB31" s="25">
        <v>32</v>
      </c>
      <c r="AC31" s="25" t="s">
        <v>3</v>
      </c>
      <c r="AD31" s="36" t="s">
        <v>150</v>
      </c>
      <c r="AE31" s="25">
        <v>38</v>
      </c>
    </row>
    <row r="32" spans="1:31" ht="15">
      <c r="A32" s="30">
        <v>30</v>
      </c>
      <c r="B32" s="30">
        <v>16</v>
      </c>
      <c r="C32" s="30" t="str">
        <f>IF(ISBLANK(B32),"",VLOOKUP(B32,Entries!$A$4:$C$70,2,FALSE))</f>
        <v>A</v>
      </c>
      <c r="D32" s="31" t="str">
        <f>IF(ISBLANK(B32),"",VLOOKUP(B32,Entries!$A$4:$C$70,3,FALSE))</f>
        <v>Eton Manor AC B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29</v>
      </c>
      <c r="I32" s="66" t="s">
        <v>146</v>
      </c>
      <c r="J32" s="65">
        <v>39</v>
      </c>
      <c r="K32" s="34"/>
      <c r="AA32" s="24">
        <v>39</v>
      </c>
      <c r="AB32" s="25">
        <v>29</v>
      </c>
      <c r="AC32" s="25" t="s">
        <v>3</v>
      </c>
      <c r="AD32" s="36" t="s">
        <v>146</v>
      </c>
      <c r="AE32" s="25">
        <v>39</v>
      </c>
    </row>
    <row r="33" spans="1:31" ht="15">
      <c r="A33" s="30">
        <v>31</v>
      </c>
      <c r="B33" s="30">
        <v>20</v>
      </c>
      <c r="C33" s="30" t="str">
        <f>IF(ISBLANK(B33),"",VLOOKUP(B33,Entries!$A$4:$C$70,2,FALSE))</f>
        <v>A</v>
      </c>
      <c r="D33" s="31" t="str">
        <f>IF(ISBLANK(B33),"",VLOOKUP(B33,Entries!$A$4:$C$70,3,FALSE))</f>
        <v>Springfield Striders Mixed 1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31</v>
      </c>
      <c r="I33" s="66" t="s">
        <v>149</v>
      </c>
      <c r="J33" s="65">
        <v>40</v>
      </c>
      <c r="K33" s="34"/>
      <c r="AA33" s="24">
        <v>40</v>
      </c>
      <c r="AB33" s="25">
        <v>31</v>
      </c>
      <c r="AC33" s="25" t="s">
        <v>3</v>
      </c>
      <c r="AD33" s="36" t="s">
        <v>149</v>
      </c>
      <c r="AE33" s="25">
        <v>40</v>
      </c>
    </row>
    <row r="34" spans="1:31" ht="15">
      <c r="A34" s="30">
        <v>32</v>
      </c>
      <c r="B34" s="30">
        <v>23</v>
      </c>
      <c r="C34" s="30" t="str">
        <f>IF(ISBLANK(B34),"",VLOOKUP(B34,Entries!$A$4:$C$70,2,FALSE))</f>
        <v>A</v>
      </c>
      <c r="D34" s="31" t="str">
        <f>IF(ISBLANK(B34),"",VLOOKUP(B34,Entries!$A$4:$C$70,3,FALSE))</f>
        <v>Springfield Striders Mixed 4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26</v>
      </c>
      <c r="I34" s="66" t="s">
        <v>57</v>
      </c>
      <c r="J34" s="65">
        <v>41</v>
      </c>
      <c r="K34" s="34"/>
      <c r="AA34" s="24">
        <v>41</v>
      </c>
      <c r="AB34" s="25">
        <v>26</v>
      </c>
      <c r="AC34" s="25" t="s">
        <v>3</v>
      </c>
      <c r="AD34" s="36" t="s">
        <v>57</v>
      </c>
      <c r="AE34" s="25">
        <v>41</v>
      </c>
    </row>
    <row r="35" spans="1:31" ht="15">
      <c r="A35" s="30">
        <v>33</v>
      </c>
      <c r="B35" s="30">
        <v>24</v>
      </c>
      <c r="C35" s="30" t="str">
        <f>IF(ISBLANK(B35),"",VLOOKUP(B35,Entries!$A$4:$C$70,2,FALSE))</f>
        <v>A</v>
      </c>
      <c r="D35" s="31" t="str">
        <f>IF(ISBLANK(B35),"",VLOOKUP(B35,Entries!$A$4:$C$70,3,FALSE))</f>
        <v>Springfield Striders Mixed 5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9</v>
      </c>
      <c r="I35" s="66" t="s">
        <v>121</v>
      </c>
      <c r="J35" s="65">
        <v>43</v>
      </c>
      <c r="K35" s="34"/>
      <c r="AA35" s="24">
        <v>43</v>
      </c>
      <c r="AB35" s="25">
        <v>9</v>
      </c>
      <c r="AC35" s="25" t="s">
        <v>3</v>
      </c>
      <c r="AD35" s="36" t="s">
        <v>121</v>
      </c>
      <c r="AE35" s="25">
        <v>43</v>
      </c>
    </row>
    <row r="36" spans="1:31" ht="15">
      <c r="A36" s="30">
        <v>34</v>
      </c>
      <c r="B36" s="30">
        <v>63</v>
      </c>
      <c r="C36" s="30" t="str">
        <f>IF(ISBLANK(B36),"",VLOOKUP(B36,Entries!$A$4:$C$70,2,FALSE))</f>
        <v>L</v>
      </c>
      <c r="D36" s="31" t="str">
        <f>IF(ISBLANK(B36),"",VLOOKUP(B36,Entries!$A$4:$C$70,3,FALSE))</f>
        <v>Springfield Striders Ladies B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36</v>
      </c>
      <c r="I36" s="66" t="s">
        <v>156</v>
      </c>
      <c r="J36" s="65">
        <v>45</v>
      </c>
      <c r="K36" s="34"/>
      <c r="AA36" s="24">
        <v>45</v>
      </c>
      <c r="AB36" s="25">
        <v>36</v>
      </c>
      <c r="AC36" s="25" t="s">
        <v>3</v>
      </c>
      <c r="AD36" s="36" t="s">
        <v>156</v>
      </c>
      <c r="AE36" s="25">
        <v>45</v>
      </c>
    </row>
    <row r="37" spans="1:31" ht="15">
      <c r="A37" s="30">
        <v>35</v>
      </c>
      <c r="B37" s="30">
        <v>17</v>
      </c>
      <c r="C37" s="30" t="str">
        <f>IF(ISBLANK(B37),"",VLOOKUP(B37,Entries!$A$4:$C$70,2,FALSE))</f>
        <v>A</v>
      </c>
      <c r="D37" s="31" t="str">
        <f>IF(ISBLANK(B37),"",VLOOKUP(B37,Entries!$A$4:$C$70,3,FALSE))</f>
        <v>BSRC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11</v>
      </c>
      <c r="I37" s="66" t="s">
        <v>125</v>
      </c>
      <c r="J37" s="65">
        <v>46</v>
      </c>
      <c r="K37" s="34"/>
      <c r="AA37" s="24">
        <v>46</v>
      </c>
      <c r="AB37" s="25">
        <v>11</v>
      </c>
      <c r="AC37" s="25" t="s">
        <v>3</v>
      </c>
      <c r="AD37" s="36" t="s">
        <v>125</v>
      </c>
      <c r="AE37" s="25">
        <v>46</v>
      </c>
    </row>
    <row r="38" spans="1:31" ht="15">
      <c r="A38" s="30">
        <v>36</v>
      </c>
      <c r="B38" s="30">
        <v>4</v>
      </c>
      <c r="C38" s="30" t="str">
        <f>IF(ISBLANK(B38),"",VLOOKUP(B38,Entries!$A$4:$C$70,2,FALSE))</f>
        <v>A</v>
      </c>
      <c r="D38" s="31" t="str">
        <f>IF(ISBLANK(B38),"",VLOOKUP(B38,Entries!$A$4:$C$70,3,FALSE))</f>
        <v>Pitsea RC mixed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39</v>
      </c>
      <c r="I38" s="66" t="s">
        <v>47</v>
      </c>
      <c r="J38" s="65">
        <v>47</v>
      </c>
      <c r="K38" s="34"/>
      <c r="AA38" s="24">
        <v>47</v>
      </c>
      <c r="AB38" s="25">
        <v>39</v>
      </c>
      <c r="AC38" s="25" t="s">
        <v>3</v>
      </c>
      <c r="AD38" s="36" t="s">
        <v>47</v>
      </c>
      <c r="AE38" s="25">
        <v>47</v>
      </c>
    </row>
    <row r="39" spans="1:31" ht="15">
      <c r="A39" s="30">
        <v>37</v>
      </c>
      <c r="B39" s="30">
        <v>22</v>
      </c>
      <c r="C39" s="30" t="str">
        <f>IF(ISBLANK(B39),"",VLOOKUP(B39,Entries!$A$4:$C$70,2,FALSE))</f>
        <v>A</v>
      </c>
      <c r="D39" s="31" t="str">
        <f>IF(ISBLANK(B39),"",VLOOKUP(B39,Entries!$A$4:$C$70,3,FALSE))</f>
        <v>Springfield Striders Mixed 3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38</v>
      </c>
      <c r="I39" s="66" t="s">
        <v>160</v>
      </c>
      <c r="J39" s="65">
        <v>49</v>
      </c>
      <c r="K39" s="34"/>
      <c r="AA39" s="24">
        <v>49</v>
      </c>
      <c r="AB39" s="25">
        <v>38</v>
      </c>
      <c r="AC39" s="25" t="s">
        <v>3</v>
      </c>
      <c r="AD39" s="36" t="s">
        <v>160</v>
      </c>
      <c r="AE39" s="25">
        <v>49</v>
      </c>
    </row>
    <row r="40" spans="1:31" ht="15">
      <c r="A40" s="30">
        <v>38</v>
      </c>
      <c r="B40" s="30">
        <v>32</v>
      </c>
      <c r="C40" s="30" t="str">
        <f>IF(ISBLANK(B40),"",VLOOKUP(B40,Entries!$A$4:$C$70,2,FALSE))</f>
        <v>A</v>
      </c>
      <c r="D40" s="31" t="str">
        <f>IF(ISBLANK(B40),"",VLOOKUP(B40,Entries!$A$4:$C$70,3,FALSE))</f>
        <v>Southend AC Mixed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10</v>
      </c>
      <c r="I40" s="66" t="s">
        <v>124</v>
      </c>
      <c r="J40" s="65">
        <v>50</v>
      </c>
      <c r="K40" s="34"/>
      <c r="AA40" s="24">
        <v>50</v>
      </c>
      <c r="AB40" s="25">
        <v>10</v>
      </c>
      <c r="AC40" s="25" t="s">
        <v>3</v>
      </c>
      <c r="AD40" s="36" t="s">
        <v>124</v>
      </c>
      <c r="AE40" s="25">
        <v>50</v>
      </c>
    </row>
    <row r="41" spans="1:31" ht="15">
      <c r="A41" s="30">
        <v>39</v>
      </c>
      <c r="B41" s="30">
        <v>29</v>
      </c>
      <c r="C41" s="30" t="str">
        <f>IF(ISBLANK(B41),"",VLOOKUP(B41,Entries!$A$4:$C$70,2,FALSE))</f>
        <v>A</v>
      </c>
      <c r="D41" s="31" t="str">
        <f>IF(ISBLANK(B41),"",VLOOKUP(B41,Entries!$A$4:$C$70,3,FALSE))</f>
        <v>Thrift Green Trotters Men B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2</v>
      </c>
      <c r="I41" s="66" t="s">
        <v>109</v>
      </c>
      <c r="J41" s="65">
        <v>52</v>
      </c>
      <c r="K41" s="34"/>
      <c r="AA41" s="24">
        <v>52</v>
      </c>
      <c r="AB41" s="25">
        <v>2</v>
      </c>
      <c r="AC41" s="25" t="s">
        <v>3</v>
      </c>
      <c r="AD41" s="36" t="s">
        <v>109</v>
      </c>
      <c r="AE41" s="25">
        <v>52</v>
      </c>
    </row>
    <row r="42" spans="1:31" ht="15">
      <c r="A42" s="30">
        <v>40</v>
      </c>
      <c r="B42" s="30">
        <v>31</v>
      </c>
      <c r="C42" s="30" t="str">
        <f>IF(ISBLANK(B42),"",VLOOKUP(B42,Entries!$A$4:$C$70,2,FALSE))</f>
        <v>A</v>
      </c>
      <c r="D42" s="31" t="str">
        <f>IF(ISBLANK(B42),"",VLOOKUP(B42,Entries!$A$4:$C$70,3,FALSE))</f>
        <v>Southend Men AC B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42</v>
      </c>
      <c r="I42" s="66" t="s">
        <v>188</v>
      </c>
      <c r="J42" s="65">
        <v>55</v>
      </c>
      <c r="K42" s="34"/>
      <c r="AA42" s="24">
        <v>55</v>
      </c>
      <c r="AB42" s="25">
        <v>42</v>
      </c>
      <c r="AC42" s="25" t="s">
        <v>3</v>
      </c>
      <c r="AD42" s="36" t="s">
        <v>188</v>
      </c>
      <c r="AE42" s="25">
        <v>55</v>
      </c>
    </row>
    <row r="43" spans="1:31" ht="15">
      <c r="A43" s="30">
        <v>41</v>
      </c>
      <c r="B43" s="30">
        <v>26</v>
      </c>
      <c r="C43" s="30" t="str">
        <f>IF(ISBLANK(B43),"",VLOOKUP(B43,Entries!$A$4:$C$70,2,FALSE))</f>
        <v>A</v>
      </c>
      <c r="D43" s="31" t="str">
        <f>IF(ISBLANK(B43),"",VLOOKUP(B43,Entries!$A$4:$C$70,3,FALSE))</f>
        <v>Harwich Runners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27</v>
      </c>
      <c r="I43" s="66" t="s">
        <v>57</v>
      </c>
      <c r="J43" s="65">
        <v>56</v>
      </c>
      <c r="K43" s="34"/>
      <c r="AA43" s="24">
        <v>56</v>
      </c>
      <c r="AB43" s="25">
        <v>27</v>
      </c>
      <c r="AC43" s="25" t="s">
        <v>3</v>
      </c>
      <c r="AD43" s="36" t="s">
        <v>57</v>
      </c>
      <c r="AE43" s="25">
        <v>56</v>
      </c>
    </row>
    <row r="44" spans="1:31" ht="15">
      <c r="A44" s="30">
        <v>42</v>
      </c>
      <c r="B44" s="30">
        <v>64</v>
      </c>
      <c r="C44" s="30" t="str">
        <f>IF(ISBLANK(B44),"",VLOOKUP(B44,Entries!$A$4:$C$70,2,FALSE))</f>
        <v>L</v>
      </c>
      <c r="D44" s="31" t="str">
        <f>IF(ISBLANK(B44),"",VLOOKUP(B44,Entries!$A$4:$C$70,3,FALSE))</f>
        <v>Thrift Green Trotters Ladies A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65</v>
      </c>
      <c r="I44" s="66" t="s">
        <v>177</v>
      </c>
      <c r="J44" s="65">
        <v>57</v>
      </c>
      <c r="K44" s="34"/>
      <c r="AA44" s="24">
        <v>57</v>
      </c>
      <c r="AB44" s="25">
        <v>65</v>
      </c>
      <c r="AC44" s="25" t="s">
        <v>3</v>
      </c>
      <c r="AD44" s="36" t="s">
        <v>177</v>
      </c>
      <c r="AE44" s="25">
        <v>57</v>
      </c>
    </row>
    <row r="45" spans="1:31" ht="15">
      <c r="A45" s="30">
        <v>43</v>
      </c>
      <c r="B45" s="30">
        <v>9</v>
      </c>
      <c r="C45" s="30" t="str">
        <f>IF(ISBLANK(B45),"",VLOOKUP(B45,Entries!$A$4:$C$70,2,FALSE))</f>
        <v>A</v>
      </c>
      <c r="D45" s="31" t="str">
        <f>IF(ISBLANK(B45),"",VLOOKUP(B45,Entries!$A$4:$C$70,3,FALSE))</f>
        <v>Nomads A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25</v>
      </c>
      <c r="I45" s="66" t="s">
        <v>142</v>
      </c>
      <c r="J45" s="65">
        <v>100</v>
      </c>
      <c r="K45" s="34"/>
      <c r="AA45" s="24">
        <v>100</v>
      </c>
      <c r="AB45" s="25">
        <v>25</v>
      </c>
      <c r="AC45" s="25" t="s">
        <v>3</v>
      </c>
      <c r="AD45" s="36" t="s">
        <v>142</v>
      </c>
      <c r="AE45" s="25">
        <v>100</v>
      </c>
    </row>
    <row r="46" spans="1:31" ht="15">
      <c r="A46" s="30">
        <v>44</v>
      </c>
      <c r="B46" s="30">
        <v>62</v>
      </c>
      <c r="C46" s="30" t="str">
        <f>IF(ISBLANK(B46),"",VLOOKUP(B46,Entries!$A$4:$C$70,2,FALSE))</f>
        <v>L</v>
      </c>
      <c r="D46" s="31" t="str">
        <f>IF(ISBLANK(B46),"",VLOOKUP(B46,Entries!$A$4:$C$70,3,FALSE))</f>
        <v>Springfield Striders Ladies A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14</v>
      </c>
      <c r="I46" s="66" t="s">
        <v>160</v>
      </c>
      <c r="J46" s="65">
        <v>100</v>
      </c>
      <c r="K46" s="34"/>
      <c r="AA46" s="24">
        <v>100</v>
      </c>
      <c r="AB46" s="25">
        <v>14</v>
      </c>
      <c r="AC46" s="25" t="s">
        <v>3</v>
      </c>
      <c r="AD46" s="36" t="s">
        <v>160</v>
      </c>
      <c r="AE46" s="25">
        <v>100</v>
      </c>
    </row>
    <row r="47" spans="1:31" ht="15">
      <c r="A47" s="30">
        <v>45</v>
      </c>
      <c r="B47" s="30">
        <v>36</v>
      </c>
      <c r="C47" s="30" t="str">
        <f>IF(ISBLANK(B47),"",VLOOKUP(B47,Entries!$A$4:$C$70,2,FALSE))</f>
        <v>A</v>
      </c>
      <c r="D47" s="31" t="str">
        <f>IF(ISBLANK(B47),"",VLOOKUP(B47,Entries!$A$4:$C$70,3,FALSE))</f>
        <v>Halstead Road Runners Mixed</v>
      </c>
      <c r="E47" s="30">
        <f t="shared" si="0"/>
        <v>45</v>
      </c>
      <c r="F47" s="25">
        <f>IF(COUNTIF($B$3:B47,B47)&gt;1,"*","")</f>
      </c>
      <c r="G47" s="67"/>
      <c r="H47" s="62"/>
      <c r="I47" s="63"/>
      <c r="J47" s="64"/>
      <c r="K47" s="34"/>
      <c r="AA47" s="24">
        <v>19</v>
      </c>
      <c r="AB47" s="25">
        <v>68</v>
      </c>
      <c r="AC47" s="25" t="s">
        <v>0</v>
      </c>
      <c r="AD47" s="36" t="s">
        <v>100</v>
      </c>
      <c r="AE47" s="25">
        <v>19</v>
      </c>
    </row>
    <row r="48" spans="1:31" ht="15">
      <c r="A48" s="30">
        <v>46</v>
      </c>
      <c r="B48" s="30">
        <v>11</v>
      </c>
      <c r="C48" s="30" t="str">
        <f>IF(ISBLANK(B48),"",VLOOKUP(B48,Entries!$A$4:$C$70,2,FALSE))</f>
        <v>A</v>
      </c>
      <c r="D48" s="31" t="str">
        <f>IF(ISBLANK(B48),"",VLOOKUP(B48,Entries!$A$4:$C$70,3,FALSE))</f>
        <v>Leigh on Sea Striders Mixed</v>
      </c>
      <c r="E48" s="30">
        <f t="shared" si="0"/>
        <v>46</v>
      </c>
      <c r="F48" s="25">
        <f>IF(COUNTIF($B$3:B48,B48)&gt;1,"*","")</f>
      </c>
      <c r="G48" s="61" t="s">
        <v>197</v>
      </c>
      <c r="H48" s="43"/>
      <c r="I48" s="42"/>
      <c r="J48" s="43" t="s">
        <v>62</v>
      </c>
      <c r="K48" s="34"/>
      <c r="AA48" s="24">
        <v>22</v>
      </c>
      <c r="AB48" s="25">
        <v>66</v>
      </c>
      <c r="AC48" s="25" t="s">
        <v>0</v>
      </c>
      <c r="AD48" s="36" t="s">
        <v>103</v>
      </c>
      <c r="AE48" s="25">
        <v>22</v>
      </c>
    </row>
    <row r="49" spans="1:31" ht="15">
      <c r="A49" s="30">
        <v>47</v>
      </c>
      <c r="B49" s="30">
        <v>39</v>
      </c>
      <c r="C49" s="30" t="str">
        <f>IF(ISBLANK(B49),"",VLOOKUP(B49,Entries!$A$4:$C$70,2,FALSE))</f>
        <v>A</v>
      </c>
      <c r="D49" s="31" t="str">
        <f>IF(ISBLANK(B49),"",VLOOKUP(B49,Entries!$A$4:$C$70,3,FALSE))</f>
        <v>Witham RC</v>
      </c>
      <c r="E49" s="30">
        <f t="shared" si="0"/>
        <v>47</v>
      </c>
      <c r="F49" s="25">
        <f>IF(COUNTIF($B$3:B49,B49)&gt;1,"*","")</f>
      </c>
      <c r="G49" s="65">
        <v>1</v>
      </c>
      <c r="H49" s="65">
        <v>68</v>
      </c>
      <c r="I49" s="66" t="s">
        <v>100</v>
      </c>
      <c r="J49" s="65">
        <v>19</v>
      </c>
      <c r="K49" s="34"/>
      <c r="AA49" s="24">
        <v>25</v>
      </c>
      <c r="AB49" s="25">
        <v>61</v>
      </c>
      <c r="AC49" s="25" t="s">
        <v>0</v>
      </c>
      <c r="AD49" s="36" t="s">
        <v>172</v>
      </c>
      <c r="AE49" s="25">
        <v>25</v>
      </c>
    </row>
    <row r="50" spans="1:31" ht="15">
      <c r="A50" s="30">
        <v>48</v>
      </c>
      <c r="B50" s="30">
        <v>58</v>
      </c>
      <c r="C50" s="30" t="str">
        <f>IF(ISBLANK(B50),"",VLOOKUP(B50,Entries!$A$4:$C$70,2,FALSE))</f>
        <v>L</v>
      </c>
      <c r="D50" s="31" t="str">
        <f>IF(ISBLANK(B50),"",VLOOKUP(B50,Entries!$A$4:$C$70,3,FALSE))</f>
        <v>Mid Essex Casuals</v>
      </c>
      <c r="E50" s="30">
        <f t="shared" si="0"/>
        <v>48</v>
      </c>
      <c r="F50" s="25">
        <f>IF(COUNTIF($B$3:B50,B50)&gt;1,"*","")</f>
      </c>
      <c r="G50" s="65">
        <v>2</v>
      </c>
      <c r="H50" s="65">
        <v>66</v>
      </c>
      <c r="I50" s="66" t="s">
        <v>103</v>
      </c>
      <c r="J50" s="65">
        <v>22</v>
      </c>
      <c r="K50" s="34"/>
      <c r="AA50" s="24">
        <v>28</v>
      </c>
      <c r="AB50" s="25">
        <v>67</v>
      </c>
      <c r="AC50" s="25" t="s">
        <v>0</v>
      </c>
      <c r="AD50" s="36" t="s">
        <v>179</v>
      </c>
      <c r="AE50" s="25">
        <v>28</v>
      </c>
    </row>
    <row r="51" spans="1:31" ht="15">
      <c r="A51" s="30">
        <v>49</v>
      </c>
      <c r="B51" s="30">
        <v>38</v>
      </c>
      <c r="C51" s="30" t="str">
        <f>IF(ISBLANK(B51),"",VLOOKUP(B51,Entries!$A$4:$C$70,2,FALSE))</f>
        <v>A</v>
      </c>
      <c r="D51" s="31" t="str">
        <f>IF(ISBLANK(B51),"",VLOOKUP(B51,Entries!$A$4:$C$70,3,FALSE))</f>
        <v>Mid Essex Casuals Mixed</v>
      </c>
      <c r="E51" s="30">
        <f t="shared" si="0"/>
        <v>49</v>
      </c>
      <c r="F51" s="25">
        <f>IF(COUNTIF($B$3:B51,B51)&gt;1,"*","")</f>
      </c>
      <c r="G51" s="65">
        <v>3</v>
      </c>
      <c r="H51" s="65">
        <v>61</v>
      </c>
      <c r="I51" s="66" t="s">
        <v>172</v>
      </c>
      <c r="J51" s="65">
        <v>25</v>
      </c>
      <c r="K51" s="34"/>
      <c r="AA51" s="24">
        <v>34</v>
      </c>
      <c r="AB51" s="25">
        <v>63</v>
      </c>
      <c r="AC51" s="25" t="s">
        <v>0</v>
      </c>
      <c r="AD51" s="36" t="s">
        <v>98</v>
      </c>
      <c r="AE51" s="25">
        <v>34</v>
      </c>
    </row>
    <row r="52" spans="1:31" ht="15">
      <c r="A52" s="30">
        <v>50</v>
      </c>
      <c r="B52" s="30">
        <v>10</v>
      </c>
      <c r="C52" s="30" t="str">
        <f>IF(ISBLANK(B52),"",VLOOKUP(B52,Entries!$A$4:$C$70,2,FALSE))</f>
        <v>A</v>
      </c>
      <c r="D52" s="31" t="str">
        <f>IF(ISBLANK(B52),"",VLOOKUP(B52,Entries!$A$4:$C$70,3,FALSE))</f>
        <v>Nomads B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67</v>
      </c>
      <c r="I52" s="66" t="s">
        <v>179</v>
      </c>
      <c r="J52" s="65">
        <v>28</v>
      </c>
      <c r="K52" s="34"/>
      <c r="AA52" s="24">
        <v>42</v>
      </c>
      <c r="AB52" s="25">
        <v>64</v>
      </c>
      <c r="AC52" s="25" t="s">
        <v>0</v>
      </c>
      <c r="AD52" s="36" t="s">
        <v>174</v>
      </c>
      <c r="AE52" s="25">
        <v>42</v>
      </c>
    </row>
    <row r="53" spans="1:31" ht="15">
      <c r="A53" s="30">
        <v>51</v>
      </c>
      <c r="B53" s="30">
        <v>69</v>
      </c>
      <c r="C53" s="30" t="str">
        <f>IF(ISBLANK(B53),"",VLOOKUP(B53,Entries!$A$4:$C$70,2,FALSE))</f>
        <v>L</v>
      </c>
      <c r="D53" s="31" t="str">
        <f>IF(ISBLANK(B53),"",VLOOKUP(B53,Entries!$A$4:$C$70,3,FALSE))</f>
        <v>Benfleet Ladies B</v>
      </c>
      <c r="E53" s="30">
        <f t="shared" si="0"/>
        <v>51</v>
      </c>
      <c r="F53" s="25">
        <f>IF(COUNTIF($B$3:B53,B53)&gt;1,"*","")</f>
      </c>
      <c r="G53" s="65">
        <v>5</v>
      </c>
      <c r="H53" s="65">
        <v>63</v>
      </c>
      <c r="I53" s="66" t="s">
        <v>98</v>
      </c>
      <c r="J53" s="65">
        <v>34</v>
      </c>
      <c r="K53" s="34"/>
      <c r="AA53" s="24">
        <v>44</v>
      </c>
      <c r="AB53" s="25">
        <v>62</v>
      </c>
      <c r="AC53" s="25" t="s">
        <v>0</v>
      </c>
      <c r="AD53" s="36" t="s">
        <v>97</v>
      </c>
      <c r="AE53" s="25">
        <v>44</v>
      </c>
    </row>
    <row r="54" spans="1:31" ht="15">
      <c r="A54" s="30">
        <v>52</v>
      </c>
      <c r="B54" s="30">
        <v>2</v>
      </c>
      <c r="C54" s="30" t="str">
        <f>IF(ISBLANK(B54),"",VLOOKUP(B54,Entries!$A$4:$C$70,2,FALSE))</f>
        <v>A</v>
      </c>
      <c r="D54" s="31" t="str">
        <f>IF(ISBLANK(B54),"",VLOOKUP(B54,Entries!$A$4:$C$70,3,FALSE))</f>
        <v>IAC B</v>
      </c>
      <c r="E54" s="30">
        <f t="shared" si="0"/>
        <v>52</v>
      </c>
      <c r="F54" s="25">
        <f>IF(COUNTIF($B$3:B54,B54)&gt;1,"*","")</f>
      </c>
      <c r="G54" s="65">
        <v>6</v>
      </c>
      <c r="H54" s="65">
        <v>64</v>
      </c>
      <c r="I54" s="66" t="s">
        <v>174</v>
      </c>
      <c r="J54" s="65">
        <v>42</v>
      </c>
      <c r="K54" s="34"/>
      <c r="AA54" s="24">
        <v>48</v>
      </c>
      <c r="AB54" s="25">
        <v>58</v>
      </c>
      <c r="AC54" s="25" t="s">
        <v>0</v>
      </c>
      <c r="AD54" s="36" t="s">
        <v>170</v>
      </c>
      <c r="AE54" s="25">
        <v>48</v>
      </c>
    </row>
    <row r="55" spans="1:31" ht="15">
      <c r="A55" s="30">
        <v>53</v>
      </c>
      <c r="B55" s="30">
        <v>60</v>
      </c>
      <c r="C55" s="30" t="str">
        <f>IF(ISBLANK(B55),"",VLOOKUP(B55,Entries!$A$4:$C$70,2,FALSE))</f>
        <v>L</v>
      </c>
      <c r="D55" s="31" t="str">
        <f>IF(ISBLANK(B55),"",VLOOKUP(B55,Entries!$A$4:$C$70,3,FALSE))</f>
        <v>Tiptree RR </v>
      </c>
      <c r="E55" s="30">
        <f t="shared" si="0"/>
        <v>53</v>
      </c>
      <c r="F55" s="25">
        <f>IF(COUNTIF($B$3:B55,B55)&gt;1,"*","")</f>
      </c>
      <c r="G55" s="65">
        <v>7</v>
      </c>
      <c r="H55" s="65">
        <v>62</v>
      </c>
      <c r="I55" s="66" t="s">
        <v>97</v>
      </c>
      <c r="J55" s="65">
        <v>44</v>
      </c>
      <c r="K55" s="34"/>
      <c r="AA55" s="24">
        <v>51</v>
      </c>
      <c r="AB55" s="25">
        <v>69</v>
      </c>
      <c r="AC55" s="25" t="s">
        <v>0</v>
      </c>
      <c r="AD55" s="36" t="s">
        <v>101</v>
      </c>
      <c r="AE55" s="25">
        <v>51</v>
      </c>
    </row>
    <row r="56" spans="1:31" ht="15">
      <c r="A56" s="30">
        <v>54</v>
      </c>
      <c r="B56" s="30">
        <v>70</v>
      </c>
      <c r="C56" s="30" t="str">
        <f>IF(ISBLANK(B56),"",VLOOKUP(B56,Entries!$A$4:$C$70,2,FALSE))</f>
        <v>L</v>
      </c>
      <c r="D56" s="31" t="str">
        <f>IF(ISBLANK(B56),"",VLOOKUP(B56,Entries!$A$4:$C$70,3,FALSE))</f>
        <v>Billericay Ladies</v>
      </c>
      <c r="E56" s="30">
        <f t="shared" si="0"/>
        <v>54</v>
      </c>
      <c r="F56" s="25">
        <f>IF(COUNTIF($B$3:B56,B56)&gt;1,"*","")</f>
      </c>
      <c r="G56" s="65">
        <v>8</v>
      </c>
      <c r="H56" s="65">
        <v>58</v>
      </c>
      <c r="I56" s="66" t="s">
        <v>170</v>
      </c>
      <c r="J56" s="65">
        <v>48</v>
      </c>
      <c r="K56" s="34"/>
      <c r="AA56" s="24">
        <v>53</v>
      </c>
      <c r="AB56" s="25">
        <v>60</v>
      </c>
      <c r="AC56" s="25" t="s">
        <v>0</v>
      </c>
      <c r="AD56" s="36" t="s">
        <v>171</v>
      </c>
      <c r="AE56" s="25">
        <v>53</v>
      </c>
    </row>
    <row r="57" spans="1:31" ht="15">
      <c r="A57" s="30">
        <v>55</v>
      </c>
      <c r="B57" s="30">
        <v>42</v>
      </c>
      <c r="C57" s="30" t="str">
        <f>IF(ISBLANK(B57),"",VLOOKUP(B57,Entries!$A$4:$C$70,2,FALSE))</f>
        <v>A</v>
      </c>
      <c r="D57" s="31" t="str">
        <f>IF(ISBLANK(B57),"",VLOOKUP(B57,Entries!$A$4:$C$70,3,FALSE))</f>
        <v>Billericay Men</v>
      </c>
      <c r="E57" s="30">
        <f t="shared" si="0"/>
        <v>55</v>
      </c>
      <c r="F57" s="25">
        <f>IF(COUNTIF($B$3:B57,B57)&gt;1,"*","")</f>
      </c>
      <c r="G57" s="65">
        <v>9</v>
      </c>
      <c r="H57" s="65">
        <v>69</v>
      </c>
      <c r="I57" s="66" t="s">
        <v>101</v>
      </c>
      <c r="J57" s="65">
        <v>51</v>
      </c>
      <c r="K57" s="34"/>
      <c r="AA57" s="24">
        <v>54</v>
      </c>
      <c r="AB57" s="25">
        <v>70</v>
      </c>
      <c r="AC57" s="25" t="s">
        <v>0</v>
      </c>
      <c r="AD57" s="36" t="s">
        <v>192</v>
      </c>
      <c r="AE57" s="25">
        <v>54</v>
      </c>
    </row>
    <row r="58" spans="1:31" ht="15">
      <c r="A58" s="30">
        <v>56</v>
      </c>
      <c r="B58" s="30">
        <v>27</v>
      </c>
      <c r="C58" s="30" t="str">
        <f>IF(ISBLANK(B58),"",VLOOKUP(B58,Entries!$A$4:$C$70,2,FALSE))</f>
        <v>A</v>
      </c>
      <c r="D58" s="31" t="str">
        <f>IF(ISBLANK(B58),"",VLOOKUP(B58,Entries!$A$4:$C$70,3,FALSE))</f>
        <v>Harwich Runners</v>
      </c>
      <c r="E58" s="30">
        <f t="shared" si="0"/>
        <v>56</v>
      </c>
      <c r="F58" s="25">
        <f>IF(COUNTIF($B$3:B58,B58)&gt;1,"*","")</f>
      </c>
      <c r="G58" s="65">
        <v>10</v>
      </c>
      <c r="H58" s="65">
        <v>60</v>
      </c>
      <c r="I58" s="66" t="s">
        <v>171</v>
      </c>
      <c r="J58" s="65">
        <v>53</v>
      </c>
      <c r="K58" s="34"/>
      <c r="AA58" s="24">
        <v>58</v>
      </c>
      <c r="AB58" s="25">
        <v>57</v>
      </c>
      <c r="AC58" s="25" t="s">
        <v>0</v>
      </c>
      <c r="AD58" s="36" t="s">
        <v>169</v>
      </c>
      <c r="AE58" s="25">
        <v>58</v>
      </c>
    </row>
    <row r="59" spans="1:31" ht="15">
      <c r="A59" s="30">
        <v>57</v>
      </c>
      <c r="B59" s="30">
        <v>65</v>
      </c>
      <c r="C59" s="30" t="str">
        <f>IF(ISBLANK(B59),"",VLOOKUP(B59,Entries!$A$4:$C$70,2,FALSE))</f>
        <v>A</v>
      </c>
      <c r="D59" s="31" t="str">
        <f>IF(ISBLANK(B59),"",VLOOKUP(B59,Entries!$A$4:$C$70,3,FALSE))</f>
        <v>Thrift Green Trotters Mixed</v>
      </c>
      <c r="E59" s="30">
        <f t="shared" si="0"/>
        <v>57</v>
      </c>
      <c r="F59" s="25">
        <f>IF(COUNTIF($B$3:B59,B59)&gt;1,"*","")</f>
      </c>
      <c r="G59" s="65">
        <v>11</v>
      </c>
      <c r="H59" s="65">
        <v>70</v>
      </c>
      <c r="I59" s="66" t="s">
        <v>192</v>
      </c>
      <c r="J59" s="65">
        <v>54</v>
      </c>
      <c r="K59" s="34"/>
      <c r="AA59" s="24">
        <v>4</v>
      </c>
      <c r="AB59" s="25">
        <v>51</v>
      </c>
      <c r="AC59" s="25" t="s">
        <v>2</v>
      </c>
      <c r="AD59" s="36" t="s">
        <v>74</v>
      </c>
      <c r="AE59" s="25">
        <v>4</v>
      </c>
    </row>
    <row r="60" spans="1:31" ht="15">
      <c r="A60" s="30">
        <v>58</v>
      </c>
      <c r="B60" s="30">
        <v>57</v>
      </c>
      <c r="C60" s="30" t="str">
        <f>IF(ISBLANK(B60),"",VLOOKUP(B60,Entries!$A$4:$C$70,2,FALSE))</f>
        <v>L</v>
      </c>
      <c r="D60" s="31" t="str">
        <f>IF(ISBLANK(B60),"",VLOOKUP(B60,Entries!$A$4:$C$70,3,FALSE))</f>
        <v>Pitsea RC </v>
      </c>
      <c r="E60" s="30">
        <f t="shared" si="0"/>
        <v>58</v>
      </c>
      <c r="F60" s="25">
        <f>IF(COUNTIF($B$3:B60,B60)&gt;1,"*","")</f>
      </c>
      <c r="G60" s="65">
        <v>12</v>
      </c>
      <c r="H60" s="65">
        <v>57</v>
      </c>
      <c r="I60" s="66" t="s">
        <v>169</v>
      </c>
      <c r="J60" s="65">
        <v>58</v>
      </c>
      <c r="K60" s="34"/>
      <c r="AA60" s="24">
        <v>7</v>
      </c>
      <c r="AB60" s="25">
        <v>53</v>
      </c>
      <c r="AC60" s="25" t="s">
        <v>2</v>
      </c>
      <c r="AD60" s="36" t="s">
        <v>167</v>
      </c>
      <c r="AE60" s="25">
        <v>7</v>
      </c>
    </row>
    <row r="61" spans="1:31" ht="15">
      <c r="A61" s="30">
        <v>100</v>
      </c>
      <c r="B61" s="30">
        <v>25</v>
      </c>
      <c r="C61" s="30" t="str">
        <f>IF(ISBLANK(B61),"",VLOOKUP(B61,Entries!$A$4:$C$70,2,FALSE))</f>
        <v>A</v>
      </c>
      <c r="D61" s="31" t="str">
        <f>IF(ISBLANK(B61),"",VLOOKUP(B61,Entries!$A$4:$C$70,3,FALSE))</f>
        <v>Springfield Striders Mixed 6</v>
      </c>
      <c r="E61" s="30">
        <f t="shared" si="0"/>
        <v>100</v>
      </c>
      <c r="F61" s="25">
        <f>IF(COUNTIF($B$3:B61,B61)&gt;1,"*","")</f>
      </c>
      <c r="G61" s="49"/>
      <c r="H61" s="62"/>
      <c r="I61" s="63"/>
      <c r="J61" s="64"/>
      <c r="K61" s="34"/>
      <c r="AA61" s="24">
        <v>13</v>
      </c>
      <c r="AB61" s="25">
        <v>54</v>
      </c>
      <c r="AC61" s="25" t="s">
        <v>2</v>
      </c>
      <c r="AD61" s="36" t="s">
        <v>168</v>
      </c>
      <c r="AE61" s="25">
        <v>13</v>
      </c>
    </row>
    <row r="62" spans="1:31" ht="15">
      <c r="A62" s="30">
        <v>100</v>
      </c>
      <c r="B62" s="30">
        <v>14</v>
      </c>
      <c r="C62" s="30" t="str">
        <f>IF(ISBLANK(B62),"",VLOOKUP(B62,Entries!$A$4:$C$70,2,FALSE))</f>
        <v>A</v>
      </c>
      <c r="D62" s="31" t="str">
        <f>IF(ISBLANK(B62),"",VLOOKUP(B62,Entries!$A$4:$C$70,3,FALSE))</f>
        <v>Mid Essex Casuals Mixed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20</v>
      </c>
      <c r="AB62" s="25">
        <v>52</v>
      </c>
      <c r="AC62" s="25" t="s">
        <v>2</v>
      </c>
      <c r="AD62" s="36" t="s">
        <v>35</v>
      </c>
      <c r="AE62" s="25">
        <v>20</v>
      </c>
    </row>
    <row r="63" spans="1:31" ht="15">
      <c r="A63" s="30">
        <v>100</v>
      </c>
      <c r="B63" s="30">
        <v>50</v>
      </c>
      <c r="C63" s="30" t="str">
        <f>IF(ISBLANK(B63),"",VLOOKUP(B63,Entries!$A$4:$C$70,2,FALSE))</f>
        <v>V</v>
      </c>
      <c r="D63" s="31" t="str">
        <f>IF(ISBLANK(B63),"",VLOOKUP(B63,Entries!$A$4:$C$70,3,FALSE))</f>
        <v>IAC Vets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51</v>
      </c>
      <c r="I63" s="66" t="s">
        <v>74</v>
      </c>
      <c r="J63" s="65">
        <v>4</v>
      </c>
      <c r="K63" s="34"/>
      <c r="AA63" s="24">
        <v>100</v>
      </c>
      <c r="AB63" s="25">
        <v>50</v>
      </c>
      <c r="AC63" s="25" t="s">
        <v>2</v>
      </c>
      <c r="AD63" s="36" t="s">
        <v>165</v>
      </c>
      <c r="AE63" s="25">
        <v>100</v>
      </c>
    </row>
    <row r="64" spans="5:11" ht="15">
      <c r="E64" s="25">
        <f t="shared" si="0"/>
      </c>
      <c r="F64" s="25">
        <f>IF(COUNTIF($B$3:B64,B64)&gt;1,"*","")</f>
      </c>
      <c r="G64" s="65">
        <v>2</v>
      </c>
      <c r="H64" s="65">
        <v>53</v>
      </c>
      <c r="I64" s="66" t="s">
        <v>167</v>
      </c>
      <c r="J64" s="65">
        <v>7</v>
      </c>
      <c r="K64" s="34"/>
    </row>
    <row r="65" spans="6:11" ht="15">
      <c r="F65" s="25">
        <f>IF(COUNTIF($B$3:B65,B65)&gt;1,"*","")</f>
      </c>
      <c r="G65" s="65">
        <v>3</v>
      </c>
      <c r="H65" s="65">
        <v>54</v>
      </c>
      <c r="I65" s="66" t="s">
        <v>168</v>
      </c>
      <c r="J65" s="65">
        <v>13</v>
      </c>
      <c r="K65" s="34"/>
    </row>
    <row r="66" spans="6:11" ht="15">
      <c r="F66" s="25">
        <f>IF(COUNTIF($B$3:B66,B66)&gt;1,"*","")</f>
      </c>
      <c r="G66" s="65">
        <v>4</v>
      </c>
      <c r="H66" s="65">
        <v>52</v>
      </c>
      <c r="I66" s="66" t="s">
        <v>35</v>
      </c>
      <c r="J66" s="65">
        <v>20</v>
      </c>
      <c r="K66" s="34"/>
    </row>
    <row r="67" spans="6:11" ht="15">
      <c r="F67" s="25">
        <f>IF(COUNTIF($B$3:B67,B67)&gt;1,"*","")</f>
      </c>
      <c r="G67" s="30">
        <v>5</v>
      </c>
      <c r="H67" s="30">
        <v>50</v>
      </c>
      <c r="I67" s="31" t="s">
        <v>165</v>
      </c>
      <c r="J67" s="30">
        <v>100</v>
      </c>
      <c r="K67" s="34"/>
    </row>
    <row r="68" spans="6:11" ht="15">
      <c r="F68" s="25">
        <f>IF(COUNTIF($B$3:B68,B68)&gt;1,"*","")</f>
      </c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  <row r="71" spans="8:9" ht="15">
      <c r="H71" s="60"/>
      <c r="I71" s="34"/>
    </row>
    <row r="72" spans="8:9" ht="15">
      <c r="H72" s="60"/>
      <c r="I72" s="34"/>
    </row>
    <row r="73" spans="8:9" ht="15">
      <c r="H73" s="60"/>
      <c r="I73" s="34"/>
    </row>
  </sheetData>
  <sheetProtection/>
  <mergeCells count="2">
    <mergeCell ref="A1:E1"/>
    <mergeCell ref="G1:J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4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1</v>
      </c>
      <c r="C3" s="30" t="str">
        <f>IF(ISBLANK(B3),"",VLOOKUP(B3,Entries!$A$4:$C$70,2,FALSE))</f>
        <v>A</v>
      </c>
      <c r="D3" s="31" t="str">
        <f>IF(ISBLANK(B3),"",VLOOKUP(B3,Entries!$A$4:$C$70,3,FALSE))</f>
        <v>IAC A</v>
      </c>
      <c r="E3" s="30">
        <f aca="true" t="shared" si="0" ref="E3:E63">IF(ISBLANK(B3),"",A3)</f>
        <v>1</v>
      </c>
      <c r="F3" s="25">
        <f>IF(COUNTIF($B$3:B3,B3)&gt;1,"*","")</f>
      </c>
      <c r="G3" s="65">
        <v>1</v>
      </c>
      <c r="H3" s="65">
        <v>1</v>
      </c>
      <c r="I3" s="66" t="s">
        <v>108</v>
      </c>
      <c r="J3" s="65">
        <v>1</v>
      </c>
      <c r="K3" s="34"/>
      <c r="AA3" s="24">
        <v>1</v>
      </c>
      <c r="AB3" s="25">
        <v>1</v>
      </c>
      <c r="AC3" s="25" t="s">
        <v>3</v>
      </c>
      <c r="AD3" s="36" t="s">
        <v>108</v>
      </c>
      <c r="AE3" s="25">
        <v>1</v>
      </c>
    </row>
    <row r="4" spans="1:31" ht="15">
      <c r="A4" s="30">
        <v>2</v>
      </c>
      <c r="B4" s="30">
        <v>18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A</v>
      </c>
      <c r="E4" s="30">
        <f t="shared" si="0"/>
        <v>2</v>
      </c>
      <c r="F4" s="25">
        <f>IF(COUNTIF($B$3:B4,B4)&gt;1,"*","")</f>
      </c>
      <c r="G4" s="65">
        <v>2</v>
      </c>
      <c r="H4" s="65">
        <v>18</v>
      </c>
      <c r="I4" s="66" t="s">
        <v>70</v>
      </c>
      <c r="J4" s="65">
        <v>2</v>
      </c>
      <c r="K4" s="34"/>
      <c r="AA4" s="24">
        <v>2</v>
      </c>
      <c r="AB4" s="25">
        <v>18</v>
      </c>
      <c r="AC4" s="25" t="s">
        <v>3</v>
      </c>
      <c r="AD4" s="36" t="s">
        <v>70</v>
      </c>
      <c r="AE4" s="25">
        <v>2</v>
      </c>
    </row>
    <row r="5" spans="1:31" ht="15">
      <c r="A5" s="30">
        <v>3</v>
      </c>
      <c r="B5" s="30">
        <v>40</v>
      </c>
      <c r="C5" s="30" t="str">
        <f>IF(ISBLANK(B5),"",VLOOKUP(B5,Entries!$A$4:$C$70,2,FALSE))</f>
        <v>A</v>
      </c>
      <c r="D5" s="31" t="str">
        <f>IF(ISBLANK(B5),"",VLOOKUP(B5,Entries!$A$4:$C$70,3,FALSE))</f>
        <v>Benfleet Men A</v>
      </c>
      <c r="E5" s="30">
        <f t="shared" si="0"/>
        <v>3</v>
      </c>
      <c r="F5" s="25">
        <f>IF(COUNTIF($B$3:B5,B5)&gt;1,"*","")</f>
      </c>
      <c r="G5" s="65">
        <v>3</v>
      </c>
      <c r="H5" s="65">
        <v>40</v>
      </c>
      <c r="I5" s="66" t="s">
        <v>81</v>
      </c>
      <c r="J5" s="65">
        <v>3</v>
      </c>
      <c r="K5" s="34"/>
      <c r="AA5" s="24">
        <v>3</v>
      </c>
      <c r="AB5" s="25">
        <v>40</v>
      </c>
      <c r="AC5" s="25" t="s">
        <v>3</v>
      </c>
      <c r="AD5" s="36" t="s">
        <v>81</v>
      </c>
      <c r="AE5" s="25">
        <v>3</v>
      </c>
    </row>
    <row r="6" spans="1:31" ht="15">
      <c r="A6" s="30">
        <v>4</v>
      </c>
      <c r="B6" s="30">
        <v>62</v>
      </c>
      <c r="C6" s="30" t="str">
        <f>IF(ISBLANK(B6),"",VLOOKUP(B6,Entries!$A$4:$C$70,2,FALSE))</f>
        <v>L</v>
      </c>
      <c r="D6" s="31" t="str">
        <f>IF(ISBLANK(B6),"",VLOOKUP(B6,Entries!$A$4:$C$70,3,FALSE))</f>
        <v>Springfield Striders Ladies A</v>
      </c>
      <c r="E6" s="30">
        <f t="shared" si="0"/>
        <v>4</v>
      </c>
      <c r="F6" s="25">
        <f>IF(COUNTIF($B$3:B6,B6)&gt;1,"*","")</f>
      </c>
      <c r="G6" s="65">
        <v>4</v>
      </c>
      <c r="H6" s="65">
        <v>12</v>
      </c>
      <c r="I6" s="66" t="s">
        <v>126</v>
      </c>
      <c r="J6" s="65">
        <v>5</v>
      </c>
      <c r="K6" s="34"/>
      <c r="AA6" s="24">
        <v>5</v>
      </c>
      <c r="AB6" s="25">
        <v>12</v>
      </c>
      <c r="AC6" s="25" t="s">
        <v>3</v>
      </c>
      <c r="AD6" s="36" t="s">
        <v>126</v>
      </c>
      <c r="AE6" s="25">
        <v>5</v>
      </c>
    </row>
    <row r="7" spans="1:31" ht="15">
      <c r="A7" s="30">
        <v>5</v>
      </c>
      <c r="B7" s="30">
        <v>12</v>
      </c>
      <c r="C7" s="30" t="str">
        <f>IF(ISBLANK(B7),"",VLOOKUP(B7,Entries!$A$4:$C$70,2,FALSE))</f>
        <v>A</v>
      </c>
      <c r="D7" s="31" t="str">
        <f>IF(ISBLANK(B7),"",VLOOKUP(B7,Entries!$A$4:$C$70,3,FALSE))</f>
        <v>Tiptree RR Men</v>
      </c>
      <c r="E7" s="30">
        <f t="shared" si="0"/>
        <v>5</v>
      </c>
      <c r="F7" s="25">
        <f>IF(COUNTIF($B$3:B7,B7)&gt;1,"*","")</f>
      </c>
      <c r="G7" s="65">
        <v>5</v>
      </c>
      <c r="H7" s="65">
        <v>28</v>
      </c>
      <c r="I7" s="66" t="s">
        <v>144</v>
      </c>
      <c r="J7" s="65">
        <v>6</v>
      </c>
      <c r="K7" s="34"/>
      <c r="AA7" s="24">
        <v>6</v>
      </c>
      <c r="AB7" s="25">
        <v>28</v>
      </c>
      <c r="AC7" s="25" t="s">
        <v>3</v>
      </c>
      <c r="AD7" s="36" t="s">
        <v>144</v>
      </c>
      <c r="AE7" s="25">
        <v>6</v>
      </c>
    </row>
    <row r="8" spans="1:31" ht="15">
      <c r="A8" s="30">
        <v>6</v>
      </c>
      <c r="B8" s="30">
        <v>28</v>
      </c>
      <c r="C8" s="30" t="str">
        <f>IF(ISBLANK(B8),"",VLOOKUP(B8,Entries!$A$4:$C$70,2,FALSE))</f>
        <v>A</v>
      </c>
      <c r="D8" s="31" t="str">
        <f>IF(ISBLANK(B8),"",VLOOKUP(B8,Entries!$A$4:$C$70,3,FALSE))</f>
        <v>Thrift Green Trotters Men A</v>
      </c>
      <c r="E8" s="30">
        <f t="shared" si="0"/>
        <v>6</v>
      </c>
      <c r="F8" s="25">
        <f>IF(COUNTIF($B$3:B8,B8)&gt;1,"*","")</f>
      </c>
      <c r="G8" s="65">
        <v>6</v>
      </c>
      <c r="H8" s="65">
        <v>33</v>
      </c>
      <c r="I8" s="66" t="s">
        <v>151</v>
      </c>
      <c r="J8" s="65">
        <v>7</v>
      </c>
      <c r="K8" s="34"/>
      <c r="AA8" s="24">
        <v>7</v>
      </c>
      <c r="AB8" s="25">
        <v>33</v>
      </c>
      <c r="AC8" s="25" t="s">
        <v>3</v>
      </c>
      <c r="AD8" s="36" t="s">
        <v>151</v>
      </c>
      <c r="AE8" s="25">
        <v>7</v>
      </c>
    </row>
    <row r="9" spans="1:31" ht="15">
      <c r="A9" s="30">
        <v>7</v>
      </c>
      <c r="B9" s="30">
        <v>33</v>
      </c>
      <c r="C9" s="30" t="str">
        <f>IF(ISBLANK(B9),"",VLOOKUP(B9,Entries!$A$4:$C$70,2,FALSE))</f>
        <v>A</v>
      </c>
      <c r="D9" s="31" t="str">
        <f>IF(ISBLANK(B9),"",VLOOKUP(B9,Entries!$A$4:$C$70,3,FALSE))</f>
        <v>GFDR Men A</v>
      </c>
      <c r="E9" s="30">
        <f t="shared" si="0"/>
        <v>7</v>
      </c>
      <c r="F9" s="25">
        <f>IF(COUNTIF($B$3:B9,B9)&gt;1,"*","")</f>
      </c>
      <c r="G9" s="65">
        <v>7</v>
      </c>
      <c r="H9" s="65">
        <v>19</v>
      </c>
      <c r="I9" s="66" t="s">
        <v>80</v>
      </c>
      <c r="J9" s="65">
        <v>8</v>
      </c>
      <c r="K9" s="34"/>
      <c r="AA9" s="24">
        <v>8</v>
      </c>
      <c r="AB9" s="25">
        <v>19</v>
      </c>
      <c r="AC9" s="25" t="s">
        <v>3</v>
      </c>
      <c r="AD9" s="36" t="s">
        <v>80</v>
      </c>
      <c r="AE9" s="25">
        <v>8</v>
      </c>
    </row>
    <row r="10" spans="1:31" ht="15">
      <c r="A10" s="30">
        <v>8</v>
      </c>
      <c r="B10" s="30">
        <v>19</v>
      </c>
      <c r="C10" s="30" t="str">
        <f>IF(ISBLANK(B10),"",VLOOKUP(B10,Entries!$A$4:$C$70,2,FALSE))</f>
        <v>A</v>
      </c>
      <c r="D10" s="31" t="str">
        <f>IF(ISBLANK(B10),"",VLOOKUP(B10,Entries!$A$4:$C$70,3,FALSE))</f>
        <v>Springfield Striders Men B</v>
      </c>
      <c r="E10" s="30">
        <f t="shared" si="0"/>
        <v>8</v>
      </c>
      <c r="F10" s="25">
        <f>IF(COUNTIF($B$3:B10,B10)&gt;1,"*","")</f>
      </c>
      <c r="G10" s="65">
        <v>8</v>
      </c>
      <c r="H10" s="65">
        <v>6</v>
      </c>
      <c r="I10" s="66" t="s">
        <v>115</v>
      </c>
      <c r="J10" s="65">
        <v>9</v>
      </c>
      <c r="K10" s="34"/>
      <c r="AA10" s="24">
        <v>9</v>
      </c>
      <c r="AB10" s="25">
        <v>6</v>
      </c>
      <c r="AC10" s="25" t="s">
        <v>3</v>
      </c>
      <c r="AD10" s="36" t="s">
        <v>115</v>
      </c>
      <c r="AE10" s="25">
        <v>9</v>
      </c>
    </row>
    <row r="11" spans="1:31" ht="15">
      <c r="A11" s="30">
        <v>9</v>
      </c>
      <c r="B11" s="30">
        <v>6</v>
      </c>
      <c r="C11" s="30" t="str">
        <f>IF(ISBLANK(B11),"",VLOOKUP(B11,Entries!$A$4:$C$70,2,FALSE))</f>
        <v>A</v>
      </c>
      <c r="D11" s="31" t="str">
        <f>IF(ISBLANK(B11),"",VLOOKUP(B11,Entries!$A$4:$C$70,3,FALSE))</f>
        <v>Leigh on Sea Striders Men</v>
      </c>
      <c r="E11" s="30">
        <f t="shared" si="0"/>
        <v>9</v>
      </c>
      <c r="F11" s="25">
        <f>IF(COUNTIF($B$3:B11,B11)&gt;1,"*","")</f>
      </c>
      <c r="G11" s="65">
        <v>9</v>
      </c>
      <c r="H11" s="65">
        <v>20</v>
      </c>
      <c r="I11" s="66" t="s">
        <v>137</v>
      </c>
      <c r="J11" s="65">
        <v>10</v>
      </c>
      <c r="K11" s="34"/>
      <c r="AA11" s="24">
        <v>10</v>
      </c>
      <c r="AB11" s="25">
        <v>20</v>
      </c>
      <c r="AC11" s="25" t="s">
        <v>3</v>
      </c>
      <c r="AD11" s="36" t="s">
        <v>137</v>
      </c>
      <c r="AE11" s="25">
        <v>10</v>
      </c>
    </row>
    <row r="12" spans="1:31" ht="15">
      <c r="A12" s="30">
        <v>10</v>
      </c>
      <c r="B12" s="30">
        <v>20</v>
      </c>
      <c r="C12" s="30" t="str">
        <f>IF(ISBLANK(B12),"",VLOOKUP(B12,Entries!$A$4:$C$70,2,FALSE))</f>
        <v>A</v>
      </c>
      <c r="D12" s="31" t="str">
        <f>IF(ISBLANK(B12),"",VLOOKUP(B12,Entries!$A$4:$C$70,3,FALSE))</f>
        <v>Springfield Striders Mixed 1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30</v>
      </c>
      <c r="I12" s="66" t="s">
        <v>148</v>
      </c>
      <c r="J12" s="65">
        <v>12</v>
      </c>
      <c r="K12" s="34"/>
      <c r="AA12" s="24">
        <v>12</v>
      </c>
      <c r="AB12" s="25">
        <v>30</v>
      </c>
      <c r="AC12" s="25" t="s">
        <v>3</v>
      </c>
      <c r="AD12" s="36" t="s">
        <v>148</v>
      </c>
      <c r="AE12" s="25">
        <v>12</v>
      </c>
    </row>
    <row r="13" spans="1:31" ht="15">
      <c r="A13" s="30">
        <v>11</v>
      </c>
      <c r="B13" s="30">
        <v>51</v>
      </c>
      <c r="C13" s="30" t="str">
        <f>IF(ISBLANK(B13),"",VLOOKUP(B13,Entries!$A$4:$C$70,2,FALSE))</f>
        <v>V</v>
      </c>
      <c r="D13" s="31" t="str">
        <f>IF(ISBLANK(B13),"",VLOOKUP(B13,Entries!$A$4:$C$70,3,FALSE))</f>
        <v>Springfield Striders Vets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31</v>
      </c>
      <c r="I13" s="66" t="s">
        <v>149</v>
      </c>
      <c r="J13" s="65">
        <v>13</v>
      </c>
      <c r="K13" s="34"/>
      <c r="AA13" s="24">
        <v>13</v>
      </c>
      <c r="AB13" s="25">
        <v>31</v>
      </c>
      <c r="AC13" s="25" t="s">
        <v>3</v>
      </c>
      <c r="AD13" s="36" t="s">
        <v>149</v>
      </c>
      <c r="AE13" s="25">
        <v>13</v>
      </c>
    </row>
    <row r="14" spans="1:31" ht="15">
      <c r="A14" s="30">
        <v>12</v>
      </c>
      <c r="B14" s="30">
        <v>30</v>
      </c>
      <c r="C14" s="30" t="str">
        <f>IF(ISBLANK(B14),"",VLOOKUP(B14,Entries!$A$4:$C$70,2,FALSE))</f>
        <v>A</v>
      </c>
      <c r="D14" s="31" t="str">
        <f>IF(ISBLANK(B14),"",VLOOKUP(B14,Entries!$A$4:$C$70,3,FALSE))</f>
        <v>Southend Men AC A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26</v>
      </c>
      <c r="I14" s="66" t="s">
        <v>57</v>
      </c>
      <c r="J14" s="65">
        <v>14</v>
      </c>
      <c r="K14" s="34"/>
      <c r="AA14" s="24">
        <v>14</v>
      </c>
      <c r="AB14" s="25">
        <v>26</v>
      </c>
      <c r="AC14" s="25" t="s">
        <v>3</v>
      </c>
      <c r="AD14" s="36" t="s">
        <v>57</v>
      </c>
      <c r="AE14" s="25">
        <v>14</v>
      </c>
    </row>
    <row r="15" spans="1:31" ht="15">
      <c r="A15" s="30">
        <v>13</v>
      </c>
      <c r="B15" s="30">
        <v>31</v>
      </c>
      <c r="C15" s="30" t="str">
        <f>IF(ISBLANK(B15),"",VLOOKUP(B15,Entries!$A$4:$C$70,2,FALSE))</f>
        <v>A</v>
      </c>
      <c r="D15" s="31" t="str">
        <f>IF(ISBLANK(B15),"",VLOOKUP(B15,Entries!$A$4:$C$70,3,FALSE))</f>
        <v>Southend Men AC B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11</v>
      </c>
      <c r="I15" s="66" t="s">
        <v>125</v>
      </c>
      <c r="J15" s="65">
        <v>17</v>
      </c>
      <c r="K15" s="34"/>
      <c r="AA15" s="24">
        <v>17</v>
      </c>
      <c r="AB15" s="25">
        <v>11</v>
      </c>
      <c r="AC15" s="25" t="s">
        <v>3</v>
      </c>
      <c r="AD15" s="36" t="s">
        <v>125</v>
      </c>
      <c r="AE15" s="25">
        <v>17</v>
      </c>
    </row>
    <row r="16" spans="1:31" ht="15">
      <c r="A16" s="30">
        <v>14</v>
      </c>
      <c r="B16" s="30">
        <v>26</v>
      </c>
      <c r="C16" s="30" t="str">
        <f>IF(ISBLANK(B16),"",VLOOKUP(B16,Entries!$A$4:$C$70,2,FALSE))</f>
        <v>A</v>
      </c>
      <c r="D16" s="31" t="str">
        <f>IF(ISBLANK(B16),"",VLOOKUP(B16,Entries!$A$4:$C$70,3,FALSE))</f>
        <v>Harwich Runners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10</v>
      </c>
      <c r="I16" s="66" t="s">
        <v>124</v>
      </c>
      <c r="J16" s="65">
        <v>19</v>
      </c>
      <c r="K16" s="34"/>
      <c r="AA16" s="24">
        <v>19</v>
      </c>
      <c r="AB16" s="25">
        <v>10</v>
      </c>
      <c r="AC16" s="25" t="s">
        <v>3</v>
      </c>
      <c r="AD16" s="36" t="s">
        <v>124</v>
      </c>
      <c r="AE16" s="25">
        <v>19</v>
      </c>
    </row>
    <row r="17" spans="1:31" ht="15">
      <c r="A17" s="30">
        <v>15</v>
      </c>
      <c r="B17" s="30">
        <v>70</v>
      </c>
      <c r="C17" s="30" t="str">
        <f>IF(ISBLANK(B17),"",VLOOKUP(B17,Entries!$A$4:$C$70,2,FALSE))</f>
        <v>L</v>
      </c>
      <c r="D17" s="31" t="str">
        <f>IF(ISBLANK(B17),"",VLOOKUP(B17,Entries!$A$4:$C$70,3,FALSE))</f>
        <v>Billericay Ladies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5</v>
      </c>
      <c r="I17" s="66" t="s">
        <v>114</v>
      </c>
      <c r="J17" s="65">
        <v>21</v>
      </c>
      <c r="K17" s="34"/>
      <c r="AA17" s="24">
        <v>21</v>
      </c>
      <c r="AB17" s="25">
        <v>5</v>
      </c>
      <c r="AC17" s="25" t="s">
        <v>3</v>
      </c>
      <c r="AD17" s="36" t="s">
        <v>114</v>
      </c>
      <c r="AE17" s="25">
        <v>21</v>
      </c>
    </row>
    <row r="18" spans="1:31" ht="15">
      <c r="A18" s="30">
        <v>16</v>
      </c>
      <c r="B18" s="30">
        <v>54</v>
      </c>
      <c r="C18" s="30" t="str">
        <f>IF(ISBLANK(B18),"",VLOOKUP(B18,Entries!$A$4:$C$70,2,FALSE))</f>
        <v>V</v>
      </c>
      <c r="D18" s="31" t="str">
        <f>IF(ISBLANK(B18),"",VLOOKUP(B18,Entries!$A$4:$C$70,3,FALSE))</f>
        <v>Mid Essex Casuals Vets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22</v>
      </c>
      <c r="I18" s="66" t="s">
        <v>139</v>
      </c>
      <c r="J18" s="65">
        <v>22</v>
      </c>
      <c r="K18" s="34"/>
      <c r="AA18" s="24">
        <v>22</v>
      </c>
      <c r="AB18" s="25">
        <v>22</v>
      </c>
      <c r="AC18" s="25" t="s">
        <v>3</v>
      </c>
      <c r="AD18" s="36" t="s">
        <v>139</v>
      </c>
      <c r="AE18" s="25">
        <v>22</v>
      </c>
    </row>
    <row r="19" spans="1:31" ht="15">
      <c r="A19" s="30">
        <v>17</v>
      </c>
      <c r="B19" s="30">
        <v>11</v>
      </c>
      <c r="C19" s="30" t="str">
        <f>IF(ISBLANK(B19),"",VLOOKUP(B19,Entries!$A$4:$C$70,2,FALSE))</f>
        <v>A</v>
      </c>
      <c r="D19" s="31" t="str">
        <f>IF(ISBLANK(B19),"",VLOOKUP(B19,Entries!$A$4:$C$70,3,FALSE))</f>
        <v>Leigh on Sea Striders Mixed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34</v>
      </c>
      <c r="I19" s="66" t="s">
        <v>154</v>
      </c>
      <c r="J19" s="65">
        <v>23</v>
      </c>
      <c r="K19" s="34"/>
      <c r="AA19" s="24">
        <v>23</v>
      </c>
      <c r="AB19" s="25">
        <v>34</v>
      </c>
      <c r="AC19" s="25" t="s">
        <v>3</v>
      </c>
      <c r="AD19" s="36" t="s">
        <v>154</v>
      </c>
      <c r="AE19" s="25">
        <v>23</v>
      </c>
    </row>
    <row r="20" spans="1:31" ht="15">
      <c r="A20" s="30">
        <v>18</v>
      </c>
      <c r="B20" s="30">
        <v>68</v>
      </c>
      <c r="C20" s="30" t="str">
        <f>IF(ISBLANK(B20),"",VLOOKUP(B20,Entries!$A$4:$C$70,2,FALSE))</f>
        <v>L</v>
      </c>
      <c r="D20" s="31" t="str">
        <f>IF(ISBLANK(B20),"",VLOOKUP(B20,Entries!$A$4:$C$70,3,FALSE))</f>
        <v>Benfleet Ladies A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38</v>
      </c>
      <c r="I20" s="66" t="s">
        <v>160</v>
      </c>
      <c r="J20" s="65">
        <v>24</v>
      </c>
      <c r="K20" s="34"/>
      <c r="AA20" s="24">
        <v>24</v>
      </c>
      <c r="AB20" s="25">
        <v>38</v>
      </c>
      <c r="AC20" s="25" t="s">
        <v>3</v>
      </c>
      <c r="AD20" s="36" t="s">
        <v>160</v>
      </c>
      <c r="AE20" s="25">
        <v>24</v>
      </c>
    </row>
    <row r="21" spans="1:31" ht="15">
      <c r="A21" s="30">
        <v>19</v>
      </c>
      <c r="B21" s="30">
        <v>10</v>
      </c>
      <c r="C21" s="30" t="str">
        <f>IF(ISBLANK(B21),"",VLOOKUP(B21,Entries!$A$4:$C$70,2,FALSE))</f>
        <v>A</v>
      </c>
      <c r="D21" s="31" t="str">
        <f>IF(ISBLANK(B21),"",VLOOKUP(B21,Entries!$A$4:$C$70,3,FALSE))</f>
        <v>Nomads B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29</v>
      </c>
      <c r="I21" s="66" t="s">
        <v>146</v>
      </c>
      <c r="J21" s="65">
        <v>26</v>
      </c>
      <c r="K21" s="34"/>
      <c r="AA21" s="24">
        <v>26</v>
      </c>
      <c r="AB21" s="25">
        <v>29</v>
      </c>
      <c r="AC21" s="25" t="s">
        <v>3</v>
      </c>
      <c r="AD21" s="36" t="s">
        <v>146</v>
      </c>
      <c r="AE21" s="25">
        <v>26</v>
      </c>
    </row>
    <row r="22" spans="1:31" ht="15">
      <c r="A22" s="30">
        <v>20</v>
      </c>
      <c r="B22" s="30">
        <v>66</v>
      </c>
      <c r="C22" s="30" t="str">
        <f>IF(ISBLANK(B22),"",VLOOKUP(B22,Entries!$A$4:$C$70,2,FALSE))</f>
        <v>L</v>
      </c>
      <c r="D22" s="31" t="str">
        <f>IF(ISBLANK(B22),"",VLOOKUP(B22,Entries!$A$4:$C$70,3,FALSE))</f>
        <v>Southend Ladies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41</v>
      </c>
      <c r="I22" s="66" t="s">
        <v>82</v>
      </c>
      <c r="J22" s="65">
        <v>28</v>
      </c>
      <c r="K22" s="34"/>
      <c r="AA22" s="24">
        <v>28</v>
      </c>
      <c r="AB22" s="25">
        <v>41</v>
      </c>
      <c r="AC22" s="25" t="s">
        <v>3</v>
      </c>
      <c r="AD22" s="36" t="s">
        <v>82</v>
      </c>
      <c r="AE22" s="25">
        <v>28</v>
      </c>
    </row>
    <row r="23" spans="1:31" ht="15">
      <c r="A23" s="30">
        <v>21</v>
      </c>
      <c r="B23" s="30">
        <v>5</v>
      </c>
      <c r="C23" s="30" t="str">
        <f>IF(ISBLANK(B23),"",VLOOKUP(B23,Entries!$A$4:$C$70,2,FALSE))</f>
        <v>A</v>
      </c>
      <c r="D23" s="31" t="str">
        <f>IF(ISBLANK(B23),"",VLOOKUP(B23,Entries!$A$4:$C$70,3,FALSE))</f>
        <v>Halstead Road runners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21</v>
      </c>
      <c r="I23" s="66" t="s">
        <v>138</v>
      </c>
      <c r="J23" s="65">
        <v>30</v>
      </c>
      <c r="K23" s="34"/>
      <c r="AA23" s="24">
        <v>30</v>
      </c>
      <c r="AB23" s="25">
        <v>21</v>
      </c>
      <c r="AC23" s="25" t="s">
        <v>3</v>
      </c>
      <c r="AD23" s="36" t="s">
        <v>138</v>
      </c>
      <c r="AE23" s="25">
        <v>30</v>
      </c>
    </row>
    <row r="24" spans="1:31" ht="15">
      <c r="A24" s="30">
        <v>22</v>
      </c>
      <c r="B24" s="30">
        <v>22</v>
      </c>
      <c r="C24" s="30" t="str">
        <f>IF(ISBLANK(B24),"",VLOOKUP(B24,Entries!$A$4:$C$70,2,FALSE))</f>
        <v>A</v>
      </c>
      <c r="D24" s="31" t="str">
        <f>IF(ISBLANK(B24),"",VLOOKUP(B24,Entries!$A$4:$C$70,3,FALSE))</f>
        <v>Springfield Striders Mixed 3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42</v>
      </c>
      <c r="I24" s="66" t="s">
        <v>188</v>
      </c>
      <c r="J24" s="65">
        <v>31</v>
      </c>
      <c r="K24" s="34"/>
      <c r="AA24" s="24">
        <v>31</v>
      </c>
      <c r="AB24" s="25">
        <v>42</v>
      </c>
      <c r="AC24" s="25" t="s">
        <v>3</v>
      </c>
      <c r="AD24" s="36" t="s">
        <v>188</v>
      </c>
      <c r="AE24" s="25">
        <v>31</v>
      </c>
    </row>
    <row r="25" spans="1:31" ht="15">
      <c r="A25" s="30">
        <v>23</v>
      </c>
      <c r="B25" s="30">
        <v>34</v>
      </c>
      <c r="C25" s="30" t="str">
        <f>IF(ISBLANK(B25),"",VLOOKUP(B25,Entries!$A$4:$C$70,2,FALSE))</f>
        <v>A</v>
      </c>
      <c r="D25" s="31" t="str">
        <f>IF(ISBLANK(B25),"",VLOOKUP(B25,Entries!$A$4:$C$70,3,FALSE))</f>
        <v>GFDR Men B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15</v>
      </c>
      <c r="I25" s="66" t="s">
        <v>129</v>
      </c>
      <c r="J25" s="65">
        <v>32</v>
      </c>
      <c r="K25" s="34"/>
      <c r="AA25" s="24">
        <v>32</v>
      </c>
      <c r="AB25" s="25">
        <v>15</v>
      </c>
      <c r="AC25" s="25" t="s">
        <v>3</v>
      </c>
      <c r="AD25" s="36" t="s">
        <v>129</v>
      </c>
      <c r="AE25" s="25">
        <v>32</v>
      </c>
    </row>
    <row r="26" spans="1:31" ht="15">
      <c r="A26" s="30">
        <v>24</v>
      </c>
      <c r="B26" s="30">
        <v>38</v>
      </c>
      <c r="C26" s="30" t="str">
        <f>IF(ISBLANK(B26),"",VLOOKUP(B26,Entries!$A$4:$C$70,2,FALSE))</f>
        <v>A</v>
      </c>
      <c r="D26" s="31" t="str">
        <f>IF(ISBLANK(B26),"",VLOOKUP(B26,Entries!$A$4:$C$70,3,FALSE))</f>
        <v>Mid Essex Casuals Mixed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59</v>
      </c>
      <c r="I26" s="66" t="s">
        <v>191</v>
      </c>
      <c r="J26" s="65">
        <v>33</v>
      </c>
      <c r="K26" s="34"/>
      <c r="AA26" s="24">
        <v>33</v>
      </c>
      <c r="AB26" s="25">
        <v>59</v>
      </c>
      <c r="AC26" s="25" t="s">
        <v>3</v>
      </c>
      <c r="AD26" s="36" t="s">
        <v>191</v>
      </c>
      <c r="AE26" s="25">
        <v>33</v>
      </c>
    </row>
    <row r="27" spans="1:31" ht="15">
      <c r="A27" s="30">
        <v>25</v>
      </c>
      <c r="B27" s="30">
        <v>53</v>
      </c>
      <c r="C27" s="30" t="str">
        <f>IF(ISBLANK(B27),"",VLOOKUP(B27,Entries!$A$4:$C$70,2,FALSE))</f>
        <v>V</v>
      </c>
      <c r="D27" s="31" t="str">
        <f>IF(ISBLANK(B27),"",VLOOKUP(B27,Entries!$A$4:$C$70,3,FALSE))</f>
        <v>Benfleet Vets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7</v>
      </c>
      <c r="I27" s="66" t="s">
        <v>117</v>
      </c>
      <c r="J27" s="65">
        <v>34</v>
      </c>
      <c r="K27" s="34"/>
      <c r="AA27" s="24">
        <v>34</v>
      </c>
      <c r="AB27" s="25">
        <v>7</v>
      </c>
      <c r="AC27" s="25" t="s">
        <v>3</v>
      </c>
      <c r="AD27" s="36" t="s">
        <v>117</v>
      </c>
      <c r="AE27" s="25">
        <v>34</v>
      </c>
    </row>
    <row r="28" spans="1:31" ht="15">
      <c r="A28" s="30">
        <v>26</v>
      </c>
      <c r="B28" s="30">
        <v>29</v>
      </c>
      <c r="C28" s="30" t="str">
        <f>IF(ISBLANK(B28),"",VLOOKUP(B28,Entries!$A$4:$C$70,2,FALSE))</f>
        <v>A</v>
      </c>
      <c r="D28" s="31" t="str">
        <f>IF(ISBLANK(B28),"",VLOOKUP(B28,Entries!$A$4:$C$70,3,FALSE))</f>
        <v>Thrift Green Trotters Men B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37</v>
      </c>
      <c r="I28" s="66" t="s">
        <v>157</v>
      </c>
      <c r="J28" s="65">
        <v>35</v>
      </c>
      <c r="K28" s="34"/>
      <c r="AA28" s="24">
        <v>35</v>
      </c>
      <c r="AB28" s="25">
        <v>37</v>
      </c>
      <c r="AC28" s="25" t="s">
        <v>3</v>
      </c>
      <c r="AD28" s="36" t="s">
        <v>157</v>
      </c>
      <c r="AE28" s="25">
        <v>35</v>
      </c>
    </row>
    <row r="29" spans="1:31" ht="15">
      <c r="A29" s="30">
        <v>27</v>
      </c>
      <c r="B29" s="30">
        <v>52</v>
      </c>
      <c r="C29" s="30" t="str">
        <f>IF(ISBLANK(B29),"",VLOOKUP(B29,Entries!$A$4:$C$70,2,FALSE))</f>
        <v>V</v>
      </c>
      <c r="D29" s="31" t="str">
        <f>IF(ISBLANK(B29),"",VLOOKUP(B29,Entries!$A$4:$C$70,3,FALSE))</f>
        <v>Harwich Runners Vets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13</v>
      </c>
      <c r="I29" s="66" t="s">
        <v>128</v>
      </c>
      <c r="J29" s="65">
        <v>36</v>
      </c>
      <c r="K29" s="34"/>
      <c r="AA29" s="24">
        <v>36</v>
      </c>
      <c r="AB29" s="25">
        <v>13</v>
      </c>
      <c r="AC29" s="25" t="s">
        <v>3</v>
      </c>
      <c r="AD29" s="36" t="s">
        <v>128</v>
      </c>
      <c r="AE29" s="25">
        <v>36</v>
      </c>
    </row>
    <row r="30" spans="1:31" ht="15">
      <c r="A30" s="30">
        <v>28</v>
      </c>
      <c r="B30" s="30">
        <v>41</v>
      </c>
      <c r="C30" s="30" t="str">
        <f>IF(ISBLANK(B30),"",VLOOKUP(B30,Entries!$A$4:$C$70,2,FALSE))</f>
        <v>A</v>
      </c>
      <c r="D30" s="31" t="str">
        <f>IF(ISBLANK(B30),"",VLOOKUP(B30,Entries!$A$4:$C$70,3,FALSE))</f>
        <v>Benfleet Men B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39</v>
      </c>
      <c r="I30" s="66" t="s">
        <v>47</v>
      </c>
      <c r="J30" s="65">
        <v>38</v>
      </c>
      <c r="K30" s="34"/>
      <c r="AA30" s="24">
        <v>38</v>
      </c>
      <c r="AB30" s="25">
        <v>39</v>
      </c>
      <c r="AC30" s="25" t="s">
        <v>3</v>
      </c>
      <c r="AD30" s="36" t="s">
        <v>47</v>
      </c>
      <c r="AE30" s="25">
        <v>38</v>
      </c>
    </row>
    <row r="31" spans="1:31" ht="15">
      <c r="A31" s="30">
        <v>29</v>
      </c>
      <c r="B31" s="30">
        <v>61</v>
      </c>
      <c r="C31" s="30" t="str">
        <f>IF(ISBLANK(B31),"",VLOOKUP(B31,Entries!$A$4:$C$70,2,FALSE))</f>
        <v>L</v>
      </c>
      <c r="D31" s="31" t="str">
        <f>IF(ISBLANK(B31),"",VLOOKUP(B31,Entries!$A$4:$C$70,3,FALSE))</f>
        <v>Leigh on Sea Striders 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36</v>
      </c>
      <c r="I31" s="66" t="s">
        <v>156</v>
      </c>
      <c r="J31" s="65">
        <v>40</v>
      </c>
      <c r="K31" s="34"/>
      <c r="AA31" s="24">
        <v>40</v>
      </c>
      <c r="AB31" s="25">
        <v>36</v>
      </c>
      <c r="AC31" s="25" t="s">
        <v>3</v>
      </c>
      <c r="AD31" s="36" t="s">
        <v>156</v>
      </c>
      <c r="AE31" s="25">
        <v>40</v>
      </c>
    </row>
    <row r="32" spans="1:31" ht="15">
      <c r="A32" s="30">
        <v>30</v>
      </c>
      <c r="B32" s="30">
        <v>21</v>
      </c>
      <c r="C32" s="30" t="str">
        <f>IF(ISBLANK(B32),"",VLOOKUP(B32,Entries!$A$4:$C$70,2,FALSE))</f>
        <v>A</v>
      </c>
      <c r="D32" s="31" t="str">
        <f>IF(ISBLANK(B32),"",VLOOKUP(B32,Entries!$A$4:$C$70,3,FALSE))</f>
        <v>Springfield Striders Mixed 2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24</v>
      </c>
      <c r="I32" s="66" t="s">
        <v>141</v>
      </c>
      <c r="J32" s="65">
        <v>42</v>
      </c>
      <c r="K32" s="34"/>
      <c r="AA32" s="24">
        <v>42</v>
      </c>
      <c r="AB32" s="25">
        <v>24</v>
      </c>
      <c r="AC32" s="25" t="s">
        <v>3</v>
      </c>
      <c r="AD32" s="36" t="s">
        <v>141</v>
      </c>
      <c r="AE32" s="25">
        <v>42</v>
      </c>
    </row>
    <row r="33" spans="1:31" ht="15">
      <c r="A33" s="30">
        <v>31</v>
      </c>
      <c r="B33" s="30">
        <v>42</v>
      </c>
      <c r="C33" s="30" t="str">
        <f>IF(ISBLANK(B33),"",VLOOKUP(B33,Entries!$A$4:$C$70,2,FALSE))</f>
        <v>A</v>
      </c>
      <c r="D33" s="31" t="str">
        <f>IF(ISBLANK(B33),"",VLOOKUP(B33,Entries!$A$4:$C$70,3,FALSE))</f>
        <v>Billericay Men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3</v>
      </c>
      <c r="I33" s="66" t="s">
        <v>110</v>
      </c>
      <c r="J33" s="65">
        <v>43</v>
      </c>
      <c r="K33" s="34"/>
      <c r="AA33" s="24">
        <v>43</v>
      </c>
      <c r="AB33" s="25">
        <v>3</v>
      </c>
      <c r="AC33" s="25" t="s">
        <v>3</v>
      </c>
      <c r="AD33" s="36" t="s">
        <v>110</v>
      </c>
      <c r="AE33" s="25">
        <v>43</v>
      </c>
    </row>
    <row r="34" spans="1:31" ht="15">
      <c r="A34" s="30">
        <v>32</v>
      </c>
      <c r="B34" s="30">
        <v>15</v>
      </c>
      <c r="C34" s="30" t="str">
        <f>IF(ISBLANK(B34),"",VLOOKUP(B34,Entries!$A$4:$C$70,2,FALSE))</f>
        <v>A</v>
      </c>
      <c r="D34" s="31" t="str">
        <f>IF(ISBLANK(B34),"",VLOOKUP(B34,Entries!$A$4:$C$70,3,FALSE))</f>
        <v>Saffron Striders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4</v>
      </c>
      <c r="I34" s="66" t="s">
        <v>113</v>
      </c>
      <c r="J34" s="65">
        <v>44</v>
      </c>
      <c r="K34" s="34"/>
      <c r="AA34" s="24">
        <v>44</v>
      </c>
      <c r="AB34" s="25">
        <v>4</v>
      </c>
      <c r="AC34" s="25" t="s">
        <v>3</v>
      </c>
      <c r="AD34" s="36" t="s">
        <v>113</v>
      </c>
      <c r="AE34" s="25">
        <v>44</v>
      </c>
    </row>
    <row r="35" spans="1:31" ht="15">
      <c r="A35" s="30">
        <v>33</v>
      </c>
      <c r="B35" s="30">
        <v>59</v>
      </c>
      <c r="C35" s="30" t="str">
        <f>IF(ISBLANK(B35),"",VLOOKUP(B35,Entries!$A$4:$C$70,2,FALSE))</f>
        <v>A</v>
      </c>
      <c r="D35" s="31" t="str">
        <f>IF(ISBLANK(B35),"",VLOOKUP(B35,Entries!$A$4:$C$70,3,FALSE))</f>
        <v>East Essex Tri Mixed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27</v>
      </c>
      <c r="I35" s="66" t="s">
        <v>57</v>
      </c>
      <c r="J35" s="65">
        <v>45</v>
      </c>
      <c r="K35" s="34"/>
      <c r="AA35" s="24">
        <v>45</v>
      </c>
      <c r="AB35" s="25">
        <v>27</v>
      </c>
      <c r="AC35" s="25" t="s">
        <v>3</v>
      </c>
      <c r="AD35" s="36" t="s">
        <v>57</v>
      </c>
      <c r="AE35" s="25">
        <v>45</v>
      </c>
    </row>
    <row r="36" spans="1:31" ht="15">
      <c r="A36" s="30">
        <v>34</v>
      </c>
      <c r="B36" s="30">
        <v>7</v>
      </c>
      <c r="C36" s="30" t="str">
        <f>IF(ISBLANK(B36),"",VLOOKUP(B36,Entries!$A$4:$C$70,2,FALSE))</f>
        <v>A</v>
      </c>
      <c r="D36" s="31" t="str">
        <f>IF(ISBLANK(B36),"",VLOOKUP(B36,Entries!$A$4:$C$70,3,FALSE))</f>
        <v>East Essex Tri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35</v>
      </c>
      <c r="I36" s="66" t="s">
        <v>155</v>
      </c>
      <c r="J36" s="65">
        <v>46</v>
      </c>
      <c r="K36" s="34"/>
      <c r="AA36" s="24">
        <v>46</v>
      </c>
      <c r="AB36" s="25">
        <v>35</v>
      </c>
      <c r="AC36" s="25" t="s">
        <v>3</v>
      </c>
      <c r="AD36" s="36" t="s">
        <v>155</v>
      </c>
      <c r="AE36" s="25">
        <v>46</v>
      </c>
    </row>
    <row r="37" spans="1:31" ht="15">
      <c r="A37" s="30">
        <v>35</v>
      </c>
      <c r="B37" s="30">
        <v>37</v>
      </c>
      <c r="C37" s="30" t="str">
        <f>IF(ISBLANK(B37),"",VLOOKUP(B37,Entries!$A$4:$C$70,2,FALSE))</f>
        <v>A</v>
      </c>
      <c r="D37" s="31" t="str">
        <f>IF(ISBLANK(B37),"",VLOOKUP(B37,Entries!$A$4:$C$70,3,FALSE))</f>
        <v>Mid Essex Casuals Men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9</v>
      </c>
      <c r="I37" s="66" t="s">
        <v>121</v>
      </c>
      <c r="J37" s="65">
        <v>48</v>
      </c>
      <c r="K37" s="34"/>
      <c r="AA37" s="24">
        <v>48</v>
      </c>
      <c r="AB37" s="25">
        <v>9</v>
      </c>
      <c r="AC37" s="25" t="s">
        <v>3</v>
      </c>
      <c r="AD37" s="36" t="s">
        <v>121</v>
      </c>
      <c r="AE37" s="25">
        <v>48</v>
      </c>
    </row>
    <row r="38" spans="1:31" ht="15">
      <c r="A38" s="30">
        <v>36</v>
      </c>
      <c r="B38" s="30">
        <v>13</v>
      </c>
      <c r="C38" s="30" t="str">
        <f>IF(ISBLANK(B38),"",VLOOKUP(B38,Entries!$A$4:$C$70,2,FALSE))</f>
        <v>A</v>
      </c>
      <c r="D38" s="31" t="str">
        <f>IF(ISBLANK(B38),"",VLOOKUP(B38,Entries!$A$4:$C$70,3,FALSE))</f>
        <v>Tiptree RR Mixed A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8</v>
      </c>
      <c r="I38" s="66" t="s">
        <v>118</v>
      </c>
      <c r="J38" s="65">
        <v>49</v>
      </c>
      <c r="K38" s="34"/>
      <c r="AA38" s="24">
        <v>49</v>
      </c>
      <c r="AB38" s="25">
        <v>8</v>
      </c>
      <c r="AC38" s="25" t="s">
        <v>3</v>
      </c>
      <c r="AD38" s="36" t="s">
        <v>118</v>
      </c>
      <c r="AE38" s="25">
        <v>49</v>
      </c>
    </row>
    <row r="39" spans="1:31" ht="15">
      <c r="A39" s="30">
        <v>37</v>
      </c>
      <c r="B39" s="30">
        <v>58</v>
      </c>
      <c r="C39" s="30" t="str">
        <f>IF(ISBLANK(B39),"",VLOOKUP(B39,Entries!$A$4:$C$70,2,FALSE))</f>
        <v>L</v>
      </c>
      <c r="D39" s="31" t="str">
        <f>IF(ISBLANK(B39),"",VLOOKUP(B39,Entries!$A$4:$C$70,3,FALSE))</f>
        <v>Mid Essex Casuals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23</v>
      </c>
      <c r="I39" s="66" t="s">
        <v>140</v>
      </c>
      <c r="J39" s="65">
        <v>51</v>
      </c>
      <c r="K39" s="34"/>
      <c r="AA39" s="24">
        <v>51</v>
      </c>
      <c r="AB39" s="25">
        <v>23</v>
      </c>
      <c r="AC39" s="25" t="s">
        <v>3</v>
      </c>
      <c r="AD39" s="36" t="s">
        <v>140</v>
      </c>
      <c r="AE39" s="25">
        <v>51</v>
      </c>
    </row>
    <row r="40" spans="1:31" ht="15">
      <c r="A40" s="30">
        <v>38</v>
      </c>
      <c r="B40" s="30">
        <v>39</v>
      </c>
      <c r="C40" s="30" t="str">
        <f>IF(ISBLANK(B40),"",VLOOKUP(B40,Entries!$A$4:$C$70,2,FALSE))</f>
        <v>A</v>
      </c>
      <c r="D40" s="31" t="str">
        <f>IF(ISBLANK(B40),"",VLOOKUP(B40,Entries!$A$4:$C$70,3,FALSE))</f>
        <v>Witham RC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32</v>
      </c>
      <c r="I40" s="66" t="s">
        <v>150</v>
      </c>
      <c r="J40" s="65">
        <v>52</v>
      </c>
      <c r="K40" s="34"/>
      <c r="AA40" s="24">
        <v>52</v>
      </c>
      <c r="AB40" s="25">
        <v>32</v>
      </c>
      <c r="AC40" s="25" t="s">
        <v>3</v>
      </c>
      <c r="AD40" s="36" t="s">
        <v>150</v>
      </c>
      <c r="AE40" s="25">
        <v>52</v>
      </c>
    </row>
    <row r="41" spans="1:31" ht="15">
      <c r="A41" s="30">
        <v>39</v>
      </c>
      <c r="B41" s="30">
        <v>60</v>
      </c>
      <c r="C41" s="30" t="str">
        <f>IF(ISBLANK(B41),"",VLOOKUP(B41,Entries!$A$4:$C$70,2,FALSE))</f>
        <v>L</v>
      </c>
      <c r="D41" s="31" t="str">
        <f>IF(ISBLANK(B41),"",VLOOKUP(B41,Entries!$A$4:$C$70,3,FALSE))</f>
        <v>Tiptree RR 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17</v>
      </c>
      <c r="I41" s="66" t="s">
        <v>90</v>
      </c>
      <c r="J41" s="65">
        <v>53</v>
      </c>
      <c r="K41" s="34"/>
      <c r="AA41" s="24">
        <v>53</v>
      </c>
      <c r="AB41" s="25">
        <v>17</v>
      </c>
      <c r="AC41" s="25" t="s">
        <v>3</v>
      </c>
      <c r="AD41" s="36" t="s">
        <v>90</v>
      </c>
      <c r="AE41" s="25">
        <v>53</v>
      </c>
    </row>
    <row r="42" spans="1:31" ht="15">
      <c r="A42" s="30">
        <v>40</v>
      </c>
      <c r="B42" s="30">
        <v>36</v>
      </c>
      <c r="C42" s="30" t="str">
        <f>IF(ISBLANK(B42),"",VLOOKUP(B42,Entries!$A$4:$C$70,2,FALSE))</f>
        <v>A</v>
      </c>
      <c r="D42" s="31" t="str">
        <f>IF(ISBLANK(B42),"",VLOOKUP(B42,Entries!$A$4:$C$70,3,FALSE))</f>
        <v>Halstead Road Runners Mixed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65</v>
      </c>
      <c r="I42" s="66" t="s">
        <v>177</v>
      </c>
      <c r="J42" s="65">
        <v>55</v>
      </c>
      <c r="K42" s="34"/>
      <c r="AA42" s="24">
        <v>55</v>
      </c>
      <c r="AB42" s="25">
        <v>65</v>
      </c>
      <c r="AC42" s="25" t="s">
        <v>3</v>
      </c>
      <c r="AD42" s="36" t="s">
        <v>177</v>
      </c>
      <c r="AE42" s="25">
        <v>55</v>
      </c>
    </row>
    <row r="43" spans="1:31" ht="15">
      <c r="A43" s="30">
        <v>41</v>
      </c>
      <c r="B43" s="30">
        <v>63</v>
      </c>
      <c r="C43" s="30" t="str">
        <f>IF(ISBLANK(B43),"",VLOOKUP(B43,Entries!$A$4:$C$70,2,FALSE))</f>
        <v>L</v>
      </c>
      <c r="D43" s="31" t="str">
        <f>IF(ISBLANK(B43),"",VLOOKUP(B43,Entries!$A$4:$C$70,3,FALSE))</f>
        <v>Springfield Striders Ladies B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14</v>
      </c>
      <c r="I43" s="66" t="s">
        <v>160</v>
      </c>
      <c r="J43" s="65">
        <v>100</v>
      </c>
      <c r="K43" s="34"/>
      <c r="AA43" s="24">
        <v>100</v>
      </c>
      <c r="AB43" s="25">
        <v>14</v>
      </c>
      <c r="AC43" s="25" t="s">
        <v>3</v>
      </c>
      <c r="AD43" s="36" t="s">
        <v>160</v>
      </c>
      <c r="AE43" s="25">
        <v>100</v>
      </c>
    </row>
    <row r="44" spans="1:31" ht="15">
      <c r="A44" s="30">
        <v>42</v>
      </c>
      <c r="B44" s="30">
        <v>24</v>
      </c>
      <c r="C44" s="30" t="str">
        <f>IF(ISBLANK(B44),"",VLOOKUP(B44,Entries!$A$4:$C$70,2,FALSE))</f>
        <v>A</v>
      </c>
      <c r="D44" s="31" t="str">
        <f>IF(ISBLANK(B44),"",VLOOKUP(B44,Entries!$A$4:$C$70,3,FALSE))</f>
        <v>Springfield Striders Mixed 5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16</v>
      </c>
      <c r="I44" s="66" t="s">
        <v>132</v>
      </c>
      <c r="J44" s="65">
        <v>100</v>
      </c>
      <c r="K44" s="34"/>
      <c r="AA44" s="24">
        <v>100</v>
      </c>
      <c r="AB44" s="25">
        <v>16</v>
      </c>
      <c r="AC44" s="25" t="s">
        <v>3</v>
      </c>
      <c r="AD44" s="36" t="s">
        <v>132</v>
      </c>
      <c r="AE44" s="25">
        <v>100</v>
      </c>
    </row>
    <row r="45" spans="1:31" ht="15">
      <c r="A45" s="30">
        <v>43</v>
      </c>
      <c r="B45" s="30">
        <v>3</v>
      </c>
      <c r="C45" s="30" t="str">
        <f>IF(ISBLANK(B45),"",VLOOKUP(B45,Entries!$A$4:$C$70,2,FALSE))</f>
        <v>A</v>
      </c>
      <c r="D45" s="31" t="str">
        <f>IF(ISBLANK(B45),"",VLOOKUP(B45,Entries!$A$4:$C$70,3,FALSE))</f>
        <v>Pitsea RC men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25</v>
      </c>
      <c r="I45" s="66" t="s">
        <v>142</v>
      </c>
      <c r="J45" s="65">
        <v>100</v>
      </c>
      <c r="K45" s="34"/>
      <c r="AA45" s="24">
        <v>100</v>
      </c>
      <c r="AB45" s="25">
        <v>25</v>
      </c>
      <c r="AC45" s="25" t="s">
        <v>3</v>
      </c>
      <c r="AD45" s="36" t="s">
        <v>142</v>
      </c>
      <c r="AE45" s="25">
        <v>100</v>
      </c>
    </row>
    <row r="46" spans="1:31" ht="15">
      <c r="A46" s="30">
        <v>44</v>
      </c>
      <c r="B46" s="30">
        <v>4</v>
      </c>
      <c r="C46" s="30" t="str">
        <f>IF(ISBLANK(B46),"",VLOOKUP(B46,Entries!$A$4:$C$70,2,FALSE))</f>
        <v>A</v>
      </c>
      <c r="D46" s="31" t="str">
        <f>IF(ISBLANK(B46),"",VLOOKUP(B46,Entries!$A$4:$C$70,3,FALSE))</f>
        <v>Pitsea RC mixed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2</v>
      </c>
      <c r="I46" s="66" t="s">
        <v>109</v>
      </c>
      <c r="J46" s="65">
        <v>100</v>
      </c>
      <c r="K46" s="34"/>
      <c r="AA46" s="24">
        <v>100</v>
      </c>
      <c r="AB46" s="25">
        <v>2</v>
      </c>
      <c r="AC46" s="25" t="s">
        <v>3</v>
      </c>
      <c r="AD46" s="36" t="s">
        <v>109</v>
      </c>
      <c r="AE46" s="25">
        <v>100</v>
      </c>
    </row>
    <row r="47" spans="1:31" ht="15">
      <c r="A47" s="30">
        <v>45</v>
      </c>
      <c r="B47" s="30">
        <v>27</v>
      </c>
      <c r="C47" s="30" t="str">
        <f>IF(ISBLANK(B47),"",VLOOKUP(B47,Entries!$A$4:$C$70,2,FALSE))</f>
        <v>A</v>
      </c>
      <c r="D47" s="31" t="str">
        <f>IF(ISBLANK(B47),"",VLOOKUP(B47,Entries!$A$4:$C$70,3,FALSE))</f>
        <v>Harwich Runners</v>
      </c>
      <c r="E47" s="30">
        <f t="shared" si="0"/>
        <v>45</v>
      </c>
      <c r="F47" s="25">
        <f>IF(COUNTIF($B$3:B47,B47)&gt;1,"*","")</f>
      </c>
      <c r="G47" s="67"/>
      <c r="H47" s="62"/>
      <c r="I47" s="63"/>
      <c r="J47" s="64"/>
      <c r="K47" s="34"/>
      <c r="AA47" s="24">
        <v>4</v>
      </c>
      <c r="AB47" s="25">
        <v>62</v>
      </c>
      <c r="AC47" s="25" t="s">
        <v>0</v>
      </c>
      <c r="AD47" s="36" t="s">
        <v>97</v>
      </c>
      <c r="AE47" s="25">
        <v>4</v>
      </c>
    </row>
    <row r="48" spans="1:31" ht="15">
      <c r="A48" s="30">
        <v>46</v>
      </c>
      <c r="B48" s="30">
        <v>35</v>
      </c>
      <c r="C48" s="30" t="str">
        <f>IF(ISBLANK(B48),"",VLOOKUP(B48,Entries!$A$4:$C$70,2,FALSE))</f>
        <v>A</v>
      </c>
      <c r="D48" s="31" t="str">
        <f>IF(ISBLANK(B48),"",VLOOKUP(B48,Entries!$A$4:$C$70,3,FALSE))</f>
        <v>GFDR Mixed</v>
      </c>
      <c r="E48" s="30">
        <f t="shared" si="0"/>
        <v>46</v>
      </c>
      <c r="F48" s="25">
        <f>IF(COUNTIF($B$3:B48,B48)&gt;1,"*","")</f>
      </c>
      <c r="G48" s="61" t="s">
        <v>197</v>
      </c>
      <c r="H48" s="43"/>
      <c r="I48" s="42"/>
      <c r="J48" s="43" t="s">
        <v>62</v>
      </c>
      <c r="K48" s="34"/>
      <c r="AA48" s="24">
        <v>15</v>
      </c>
      <c r="AB48" s="25">
        <v>70</v>
      </c>
      <c r="AC48" s="25" t="s">
        <v>0</v>
      </c>
      <c r="AD48" s="36" t="s">
        <v>192</v>
      </c>
      <c r="AE48" s="25">
        <v>15</v>
      </c>
    </row>
    <row r="49" spans="1:31" ht="15">
      <c r="A49" s="30">
        <v>47</v>
      </c>
      <c r="B49" s="30">
        <v>69</v>
      </c>
      <c r="C49" s="30" t="str">
        <f>IF(ISBLANK(B49),"",VLOOKUP(B49,Entries!$A$4:$C$70,2,FALSE))</f>
        <v>L</v>
      </c>
      <c r="D49" s="31" t="str">
        <f>IF(ISBLANK(B49),"",VLOOKUP(B49,Entries!$A$4:$C$70,3,FALSE))</f>
        <v>Benfleet Ladies B</v>
      </c>
      <c r="E49" s="30">
        <f t="shared" si="0"/>
        <v>47</v>
      </c>
      <c r="F49" s="25">
        <f>IF(COUNTIF($B$3:B49,B49)&gt;1,"*","")</f>
      </c>
      <c r="G49" s="65">
        <v>1</v>
      </c>
      <c r="H49" s="65">
        <v>62</v>
      </c>
      <c r="I49" s="66" t="s">
        <v>97</v>
      </c>
      <c r="J49" s="65">
        <v>4</v>
      </c>
      <c r="K49" s="34"/>
      <c r="AA49" s="24">
        <v>18</v>
      </c>
      <c r="AB49" s="25">
        <v>68</v>
      </c>
      <c r="AC49" s="25" t="s">
        <v>0</v>
      </c>
      <c r="AD49" s="36" t="s">
        <v>100</v>
      </c>
      <c r="AE49" s="25">
        <v>18</v>
      </c>
    </row>
    <row r="50" spans="1:31" ht="15">
      <c r="A50" s="30">
        <v>48</v>
      </c>
      <c r="B50" s="30">
        <v>9</v>
      </c>
      <c r="C50" s="30" t="str">
        <f>IF(ISBLANK(B50),"",VLOOKUP(B50,Entries!$A$4:$C$70,2,FALSE))</f>
        <v>A</v>
      </c>
      <c r="D50" s="31" t="str">
        <f>IF(ISBLANK(B50),"",VLOOKUP(B50,Entries!$A$4:$C$70,3,FALSE))</f>
        <v>Nomads A</v>
      </c>
      <c r="E50" s="30">
        <f t="shared" si="0"/>
        <v>48</v>
      </c>
      <c r="F50" s="25">
        <f>IF(COUNTIF($B$3:B50,B50)&gt;1,"*","")</f>
      </c>
      <c r="G50" s="65">
        <v>2</v>
      </c>
      <c r="H50" s="65">
        <v>70</v>
      </c>
      <c r="I50" s="66" t="s">
        <v>192</v>
      </c>
      <c r="J50" s="65">
        <v>15</v>
      </c>
      <c r="K50" s="34"/>
      <c r="AA50" s="24">
        <v>20</v>
      </c>
      <c r="AB50" s="25">
        <v>66</v>
      </c>
      <c r="AC50" s="25" t="s">
        <v>0</v>
      </c>
      <c r="AD50" s="36" t="s">
        <v>103</v>
      </c>
      <c r="AE50" s="25">
        <v>20</v>
      </c>
    </row>
    <row r="51" spans="1:31" ht="15">
      <c r="A51" s="30">
        <v>49</v>
      </c>
      <c r="B51" s="30">
        <v>8</v>
      </c>
      <c r="C51" s="30" t="str">
        <f>IF(ISBLANK(B51),"",VLOOKUP(B51,Entries!$A$4:$C$70,2,FALSE))</f>
        <v>A</v>
      </c>
      <c r="D51" s="31" t="str">
        <f>IF(ISBLANK(B51),"",VLOOKUP(B51,Entries!$A$4:$C$70,3,FALSE))</f>
        <v>Eton Manor AC A</v>
      </c>
      <c r="E51" s="30">
        <f t="shared" si="0"/>
        <v>49</v>
      </c>
      <c r="F51" s="25">
        <f>IF(COUNTIF($B$3:B51,B51)&gt;1,"*","")</f>
      </c>
      <c r="G51" s="65">
        <v>3</v>
      </c>
      <c r="H51" s="65">
        <v>68</v>
      </c>
      <c r="I51" s="66" t="s">
        <v>100</v>
      </c>
      <c r="J51" s="65">
        <v>18</v>
      </c>
      <c r="K51" s="34"/>
      <c r="AA51" s="24">
        <v>29</v>
      </c>
      <c r="AB51" s="25">
        <v>61</v>
      </c>
      <c r="AC51" s="25" t="s">
        <v>0</v>
      </c>
      <c r="AD51" s="36" t="s">
        <v>172</v>
      </c>
      <c r="AE51" s="25">
        <v>29</v>
      </c>
    </row>
    <row r="52" spans="1:31" ht="15">
      <c r="A52" s="30">
        <v>50</v>
      </c>
      <c r="B52" s="30">
        <v>67</v>
      </c>
      <c r="C52" s="30" t="str">
        <f>IF(ISBLANK(B52),"",VLOOKUP(B52,Entries!$A$4:$C$70,2,FALSE))</f>
        <v>L</v>
      </c>
      <c r="D52" s="31" t="str">
        <f>IF(ISBLANK(B52),"",VLOOKUP(B52,Entries!$A$4:$C$70,3,FALSE))</f>
        <v>GFDR Ladies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66</v>
      </c>
      <c r="I52" s="66" t="s">
        <v>103</v>
      </c>
      <c r="J52" s="65">
        <v>20</v>
      </c>
      <c r="K52" s="34"/>
      <c r="AA52" s="24">
        <v>37</v>
      </c>
      <c r="AB52" s="25">
        <v>58</v>
      </c>
      <c r="AC52" s="25" t="s">
        <v>0</v>
      </c>
      <c r="AD52" s="36" t="s">
        <v>170</v>
      </c>
      <c r="AE52" s="25">
        <v>37</v>
      </c>
    </row>
    <row r="53" spans="1:31" ht="15">
      <c r="A53" s="30">
        <v>51</v>
      </c>
      <c r="B53" s="30">
        <v>23</v>
      </c>
      <c r="C53" s="30" t="str">
        <f>IF(ISBLANK(B53),"",VLOOKUP(B53,Entries!$A$4:$C$70,2,FALSE))</f>
        <v>A</v>
      </c>
      <c r="D53" s="31" t="str">
        <f>IF(ISBLANK(B53),"",VLOOKUP(B53,Entries!$A$4:$C$70,3,FALSE))</f>
        <v>Springfield Striders Mixed 4</v>
      </c>
      <c r="E53" s="30">
        <f t="shared" si="0"/>
        <v>51</v>
      </c>
      <c r="F53" s="25">
        <f>IF(COUNTIF($B$3:B53,B53)&gt;1,"*","")</f>
      </c>
      <c r="G53" s="65">
        <v>5</v>
      </c>
      <c r="H53" s="65">
        <v>61</v>
      </c>
      <c r="I53" s="66" t="s">
        <v>172</v>
      </c>
      <c r="J53" s="65">
        <v>29</v>
      </c>
      <c r="K53" s="34"/>
      <c r="AA53" s="24">
        <v>39</v>
      </c>
      <c r="AB53" s="25">
        <v>60</v>
      </c>
      <c r="AC53" s="25" t="s">
        <v>0</v>
      </c>
      <c r="AD53" s="36" t="s">
        <v>171</v>
      </c>
      <c r="AE53" s="25">
        <v>39</v>
      </c>
    </row>
    <row r="54" spans="1:31" ht="15">
      <c r="A54" s="30">
        <v>52</v>
      </c>
      <c r="B54" s="30">
        <v>32</v>
      </c>
      <c r="C54" s="30" t="str">
        <f>IF(ISBLANK(B54),"",VLOOKUP(B54,Entries!$A$4:$C$70,2,FALSE))</f>
        <v>A</v>
      </c>
      <c r="D54" s="31" t="str">
        <f>IF(ISBLANK(B54),"",VLOOKUP(B54,Entries!$A$4:$C$70,3,FALSE))</f>
        <v>Southend AC Mixed</v>
      </c>
      <c r="E54" s="30">
        <f t="shared" si="0"/>
        <v>52</v>
      </c>
      <c r="F54" s="25">
        <f>IF(COUNTIF($B$3:B54,B54)&gt;1,"*","")</f>
      </c>
      <c r="G54" s="65">
        <v>6</v>
      </c>
      <c r="H54" s="65">
        <v>58</v>
      </c>
      <c r="I54" s="66" t="s">
        <v>170</v>
      </c>
      <c r="J54" s="65">
        <v>37</v>
      </c>
      <c r="K54" s="34"/>
      <c r="AA54" s="24">
        <v>41</v>
      </c>
      <c r="AB54" s="25">
        <v>63</v>
      </c>
      <c r="AC54" s="25" t="s">
        <v>0</v>
      </c>
      <c r="AD54" s="36" t="s">
        <v>98</v>
      </c>
      <c r="AE54" s="25">
        <v>41</v>
      </c>
    </row>
    <row r="55" spans="1:31" ht="15">
      <c r="A55" s="30">
        <v>53</v>
      </c>
      <c r="B55" s="30">
        <v>17</v>
      </c>
      <c r="C55" s="30" t="str">
        <f>IF(ISBLANK(B55),"",VLOOKUP(B55,Entries!$A$4:$C$70,2,FALSE))</f>
        <v>A</v>
      </c>
      <c r="D55" s="31" t="str">
        <f>IF(ISBLANK(B55),"",VLOOKUP(B55,Entries!$A$4:$C$70,3,FALSE))</f>
        <v>BSRC</v>
      </c>
      <c r="E55" s="30">
        <f t="shared" si="0"/>
        <v>53</v>
      </c>
      <c r="F55" s="25">
        <f>IF(COUNTIF($B$3:B55,B55)&gt;1,"*","")</f>
      </c>
      <c r="G55" s="65">
        <v>7</v>
      </c>
      <c r="H55" s="65">
        <v>60</v>
      </c>
      <c r="I55" s="66" t="s">
        <v>171</v>
      </c>
      <c r="J55" s="65">
        <v>39</v>
      </c>
      <c r="K55" s="34"/>
      <c r="AA55" s="24">
        <v>47</v>
      </c>
      <c r="AB55" s="25">
        <v>69</v>
      </c>
      <c r="AC55" s="25" t="s">
        <v>0</v>
      </c>
      <c r="AD55" s="36" t="s">
        <v>101</v>
      </c>
      <c r="AE55" s="25">
        <v>47</v>
      </c>
    </row>
    <row r="56" spans="1:31" ht="15">
      <c r="A56" s="30">
        <v>54</v>
      </c>
      <c r="B56" s="30">
        <v>64</v>
      </c>
      <c r="C56" s="30" t="str">
        <f>IF(ISBLANK(B56),"",VLOOKUP(B56,Entries!$A$4:$C$70,2,FALSE))</f>
        <v>L</v>
      </c>
      <c r="D56" s="31" t="str">
        <f>IF(ISBLANK(B56),"",VLOOKUP(B56,Entries!$A$4:$C$70,3,FALSE))</f>
        <v>Thrift Green Trotters Ladies A</v>
      </c>
      <c r="E56" s="30">
        <f t="shared" si="0"/>
        <v>54</v>
      </c>
      <c r="F56" s="25">
        <f>IF(COUNTIF($B$3:B56,B56)&gt;1,"*","")</f>
      </c>
      <c r="G56" s="65">
        <v>8</v>
      </c>
      <c r="H56" s="65">
        <v>63</v>
      </c>
      <c r="I56" s="66" t="s">
        <v>98</v>
      </c>
      <c r="J56" s="65">
        <v>41</v>
      </c>
      <c r="K56" s="34"/>
      <c r="AA56" s="24">
        <v>50</v>
      </c>
      <c r="AB56" s="25">
        <v>67</v>
      </c>
      <c r="AC56" s="25" t="s">
        <v>0</v>
      </c>
      <c r="AD56" s="36" t="s">
        <v>179</v>
      </c>
      <c r="AE56" s="25">
        <v>50</v>
      </c>
    </row>
    <row r="57" spans="1:31" ht="15">
      <c r="A57" s="30">
        <v>55</v>
      </c>
      <c r="B57" s="30">
        <v>65</v>
      </c>
      <c r="C57" s="30" t="str">
        <f>IF(ISBLANK(B57),"",VLOOKUP(B57,Entries!$A$4:$C$70,2,FALSE))</f>
        <v>A</v>
      </c>
      <c r="D57" s="31" t="str">
        <f>IF(ISBLANK(B57),"",VLOOKUP(B57,Entries!$A$4:$C$70,3,FALSE))</f>
        <v>Thrift Green Trotters Mixed</v>
      </c>
      <c r="E57" s="30">
        <f t="shared" si="0"/>
        <v>55</v>
      </c>
      <c r="F57" s="25">
        <f>IF(COUNTIF($B$3:B57,B57)&gt;1,"*","")</f>
      </c>
      <c r="G57" s="65">
        <v>9</v>
      </c>
      <c r="H57" s="65">
        <v>69</v>
      </c>
      <c r="I57" s="66" t="s">
        <v>101</v>
      </c>
      <c r="J57" s="65">
        <v>47</v>
      </c>
      <c r="K57" s="34"/>
      <c r="AA57" s="24">
        <v>54</v>
      </c>
      <c r="AB57" s="25">
        <v>64</v>
      </c>
      <c r="AC57" s="25" t="s">
        <v>0</v>
      </c>
      <c r="AD57" s="36" t="s">
        <v>174</v>
      </c>
      <c r="AE57" s="25">
        <v>54</v>
      </c>
    </row>
    <row r="58" spans="1:31" ht="15">
      <c r="A58" s="30">
        <v>100</v>
      </c>
      <c r="B58" s="30">
        <v>57</v>
      </c>
      <c r="C58" s="30" t="str">
        <f>IF(ISBLANK(B58),"",VLOOKUP(B58,Entries!$A$4:$C$70,2,FALSE))</f>
        <v>L</v>
      </c>
      <c r="D58" s="31" t="str">
        <f>IF(ISBLANK(B58),"",VLOOKUP(B58,Entries!$A$4:$C$70,3,FALSE))</f>
        <v>Pitsea RC </v>
      </c>
      <c r="E58" s="30">
        <f t="shared" si="0"/>
        <v>100</v>
      </c>
      <c r="F58" s="25">
        <f>IF(COUNTIF($B$3:B58,B58)&gt;1,"*","")</f>
      </c>
      <c r="G58" s="65">
        <v>10</v>
      </c>
      <c r="H58" s="65">
        <v>67</v>
      </c>
      <c r="I58" s="66" t="s">
        <v>179</v>
      </c>
      <c r="J58" s="65">
        <v>50</v>
      </c>
      <c r="K58" s="34"/>
      <c r="AA58" s="24">
        <v>100</v>
      </c>
      <c r="AB58" s="25">
        <v>57</v>
      </c>
      <c r="AC58" s="25" t="s">
        <v>0</v>
      </c>
      <c r="AD58" s="36" t="s">
        <v>169</v>
      </c>
      <c r="AE58" s="25">
        <v>100</v>
      </c>
    </row>
    <row r="59" spans="1:31" ht="15">
      <c r="A59" s="30">
        <v>100</v>
      </c>
      <c r="B59" s="30">
        <v>14</v>
      </c>
      <c r="C59" s="30" t="str">
        <f>IF(ISBLANK(B59),"",VLOOKUP(B59,Entries!$A$4:$C$70,2,FALSE))</f>
        <v>A</v>
      </c>
      <c r="D59" s="31" t="str">
        <f>IF(ISBLANK(B59),"",VLOOKUP(B59,Entries!$A$4:$C$70,3,FALSE))</f>
        <v>Mid Essex Casuals Mixed</v>
      </c>
      <c r="E59" s="30">
        <f t="shared" si="0"/>
        <v>100</v>
      </c>
      <c r="F59" s="25">
        <f>IF(COUNTIF($B$3:B59,B59)&gt;1,"*","")</f>
      </c>
      <c r="G59" s="65">
        <v>11</v>
      </c>
      <c r="H59" s="65">
        <v>64</v>
      </c>
      <c r="I59" s="66" t="s">
        <v>174</v>
      </c>
      <c r="J59" s="65">
        <v>54</v>
      </c>
      <c r="K59" s="34"/>
      <c r="AA59" s="24">
        <v>11</v>
      </c>
      <c r="AB59" s="25">
        <v>51</v>
      </c>
      <c r="AC59" s="25" t="s">
        <v>2</v>
      </c>
      <c r="AD59" s="36" t="s">
        <v>74</v>
      </c>
      <c r="AE59" s="25">
        <v>11</v>
      </c>
    </row>
    <row r="60" spans="1:31" ht="15">
      <c r="A60" s="30">
        <v>100</v>
      </c>
      <c r="B60" s="30">
        <v>16</v>
      </c>
      <c r="C60" s="30" t="str">
        <f>IF(ISBLANK(B60),"",VLOOKUP(B60,Entries!$A$4:$C$70,2,FALSE))</f>
        <v>A</v>
      </c>
      <c r="D60" s="31" t="str">
        <f>IF(ISBLANK(B60),"",VLOOKUP(B60,Entries!$A$4:$C$70,3,FALSE))</f>
        <v>Eton Manor AC B</v>
      </c>
      <c r="E60" s="30">
        <f t="shared" si="0"/>
        <v>100</v>
      </c>
      <c r="F60" s="25">
        <f>IF(COUNTIF($B$3:B60,B60)&gt;1,"*","")</f>
      </c>
      <c r="G60" s="65">
        <v>12</v>
      </c>
      <c r="H60" s="65">
        <v>57</v>
      </c>
      <c r="I60" s="66" t="s">
        <v>169</v>
      </c>
      <c r="J60" s="65">
        <v>100</v>
      </c>
      <c r="K60" s="34"/>
      <c r="AA60" s="24">
        <v>16</v>
      </c>
      <c r="AB60" s="25">
        <v>54</v>
      </c>
      <c r="AC60" s="25" t="s">
        <v>2</v>
      </c>
      <c r="AD60" s="36" t="s">
        <v>168</v>
      </c>
      <c r="AE60" s="25">
        <v>16</v>
      </c>
    </row>
    <row r="61" spans="1:31" ht="15">
      <c r="A61" s="30">
        <v>100</v>
      </c>
      <c r="B61" s="30">
        <v>25</v>
      </c>
      <c r="C61" s="30" t="str">
        <f>IF(ISBLANK(B61),"",VLOOKUP(B61,Entries!$A$4:$C$70,2,FALSE))</f>
        <v>A</v>
      </c>
      <c r="D61" s="31" t="str">
        <f>IF(ISBLANK(B61),"",VLOOKUP(B61,Entries!$A$4:$C$70,3,FALSE))</f>
        <v>Springfield Striders Mixed 6</v>
      </c>
      <c r="E61" s="30">
        <f t="shared" si="0"/>
        <v>100</v>
      </c>
      <c r="F61" s="25">
        <f>IF(COUNTIF($B$3:B61,B61)&gt;1,"*","")</f>
      </c>
      <c r="G61" s="49"/>
      <c r="H61" s="62"/>
      <c r="I61" s="63"/>
      <c r="J61" s="64"/>
      <c r="K61" s="34"/>
      <c r="AA61" s="24">
        <v>25</v>
      </c>
      <c r="AB61" s="25">
        <v>53</v>
      </c>
      <c r="AC61" s="25" t="s">
        <v>2</v>
      </c>
      <c r="AD61" s="36" t="s">
        <v>167</v>
      </c>
      <c r="AE61" s="25">
        <v>25</v>
      </c>
    </row>
    <row r="62" spans="1:31" ht="15">
      <c r="A62" s="30">
        <v>100</v>
      </c>
      <c r="B62" s="30">
        <v>2</v>
      </c>
      <c r="C62" s="30" t="str">
        <f>IF(ISBLANK(B62),"",VLOOKUP(B62,Entries!$A$4:$C$70,2,FALSE))</f>
        <v>A</v>
      </c>
      <c r="D62" s="31" t="str">
        <f>IF(ISBLANK(B62),"",VLOOKUP(B62,Entries!$A$4:$C$70,3,FALSE))</f>
        <v>IAC B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27</v>
      </c>
      <c r="AB62" s="25">
        <v>52</v>
      </c>
      <c r="AC62" s="25" t="s">
        <v>2</v>
      </c>
      <c r="AD62" s="36" t="s">
        <v>35</v>
      </c>
      <c r="AE62" s="25">
        <v>27</v>
      </c>
    </row>
    <row r="63" spans="1:31" ht="15">
      <c r="A63" s="30">
        <v>100</v>
      </c>
      <c r="B63" s="30">
        <v>50</v>
      </c>
      <c r="C63" s="30" t="str">
        <f>IF(ISBLANK(B63),"",VLOOKUP(B63,Entries!$A$4:$C$70,2,FALSE))</f>
        <v>V</v>
      </c>
      <c r="D63" s="31" t="str">
        <f>IF(ISBLANK(B63),"",VLOOKUP(B63,Entries!$A$4:$C$70,3,FALSE))</f>
        <v>IAC Vets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51</v>
      </c>
      <c r="I63" s="66" t="s">
        <v>74</v>
      </c>
      <c r="J63" s="65">
        <v>11</v>
      </c>
      <c r="K63" s="34"/>
      <c r="AA63" s="24">
        <v>100</v>
      </c>
      <c r="AB63" s="25">
        <v>50</v>
      </c>
      <c r="AC63" s="25" t="s">
        <v>2</v>
      </c>
      <c r="AD63" s="36" t="s">
        <v>165</v>
      </c>
      <c r="AE63" s="25">
        <v>100</v>
      </c>
    </row>
    <row r="64" spans="6:11" ht="15">
      <c r="F64" s="25">
        <f>IF(COUNTIF($B$3:B64,B64)&gt;1,"*","")</f>
      </c>
      <c r="G64" s="65">
        <v>2</v>
      </c>
      <c r="H64" s="65">
        <v>54</v>
      </c>
      <c r="I64" s="66" t="s">
        <v>168</v>
      </c>
      <c r="J64" s="65">
        <v>16</v>
      </c>
      <c r="K64" s="34"/>
    </row>
    <row r="65" spans="6:11" ht="15">
      <c r="F65" s="25">
        <f>IF(COUNTIF($B$3:B65,B65)&gt;1,"*","")</f>
      </c>
      <c r="G65" s="65">
        <v>3</v>
      </c>
      <c r="H65" s="65">
        <v>53</v>
      </c>
      <c r="I65" s="66" t="s">
        <v>167</v>
      </c>
      <c r="J65" s="65">
        <v>25</v>
      </c>
      <c r="K65" s="34"/>
    </row>
    <row r="66" spans="6:11" ht="15">
      <c r="F66" s="25">
        <f>IF(COUNTIF($B$3:B66,B66)&gt;1,"*","")</f>
      </c>
      <c r="G66" s="65">
        <v>4</v>
      </c>
      <c r="H66" s="65">
        <v>52</v>
      </c>
      <c r="I66" s="66" t="s">
        <v>35</v>
      </c>
      <c r="J66" s="65">
        <v>27</v>
      </c>
      <c r="K66" s="34"/>
    </row>
    <row r="67" spans="6:11" ht="15">
      <c r="F67" s="25">
        <f>IF(COUNTIF($B$3:B67,B67)&gt;1,"*","")</f>
      </c>
      <c r="G67" s="30">
        <v>5</v>
      </c>
      <c r="H67" s="30">
        <v>50</v>
      </c>
      <c r="I67" s="31" t="s">
        <v>165</v>
      </c>
      <c r="J67" s="30">
        <v>100</v>
      </c>
      <c r="K67" s="34"/>
    </row>
    <row r="68" spans="6:11" ht="15">
      <c r="F68" s="25">
        <f>IF(COUNTIF($B$3:B68,B68)&gt;1,"*","")</f>
      </c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  <row r="71" spans="8:9" ht="15">
      <c r="H71" s="60"/>
      <c r="I71" s="34"/>
    </row>
    <row r="72" spans="8:9" ht="15">
      <c r="H72" s="60"/>
      <c r="I72" s="34"/>
    </row>
    <row r="73" spans="8:9" ht="15">
      <c r="H73" s="60"/>
      <c r="I73" s="34"/>
    </row>
  </sheetData>
  <sheetProtection/>
  <mergeCells count="2">
    <mergeCell ref="A1:E1"/>
    <mergeCell ref="G1:J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0039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5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33</v>
      </c>
      <c r="C3" s="30" t="str">
        <f>IF(ISBLANK(B3),"",VLOOKUP(B3,Entries!$A$4:$C$70,2,FALSE))</f>
        <v>A</v>
      </c>
      <c r="D3" s="31" t="str">
        <f>IF(ISBLANK(B3),"",VLOOKUP(B3,Entries!$A$4:$C$70,3,FALSE))</f>
        <v>GFDR Men A</v>
      </c>
      <c r="E3" s="30">
        <f aca="true" t="shared" si="0" ref="E3:E63">IF(ISBLANK(B3),"",A3)</f>
        <v>1</v>
      </c>
      <c r="F3" s="25">
        <f>IF(COUNTIF($B$3:B3,B3)&gt;1,"*","")</f>
      </c>
      <c r="G3" s="65">
        <v>1</v>
      </c>
      <c r="H3" s="65">
        <v>33</v>
      </c>
      <c r="I3" s="66" t="s">
        <v>151</v>
      </c>
      <c r="J3" s="65">
        <v>1</v>
      </c>
      <c r="K3" s="34"/>
      <c r="AA3" s="24">
        <v>1</v>
      </c>
      <c r="AB3" s="25">
        <v>33</v>
      </c>
      <c r="AC3" s="25" t="s">
        <v>3</v>
      </c>
      <c r="AD3" s="36" t="s">
        <v>151</v>
      </c>
      <c r="AE3" s="25">
        <v>1</v>
      </c>
    </row>
    <row r="4" spans="1:31" ht="15">
      <c r="A4" s="30">
        <v>2</v>
      </c>
      <c r="B4" s="30">
        <v>19</v>
      </c>
      <c r="C4" s="30" t="str">
        <f>IF(ISBLANK(B4),"",VLOOKUP(B4,Entries!$A$4:$C$70,2,FALSE))</f>
        <v>A</v>
      </c>
      <c r="D4" s="31" t="str">
        <f>IF(ISBLANK(B4),"",VLOOKUP(B4,Entries!$A$4:$C$70,3,FALSE))</f>
        <v>Springfield Striders Men B</v>
      </c>
      <c r="E4" s="30">
        <f t="shared" si="0"/>
        <v>2</v>
      </c>
      <c r="F4" s="25">
        <f>IF(COUNTIF($B$3:B4,B4)&gt;1,"*","")</f>
      </c>
      <c r="G4" s="65">
        <v>2</v>
      </c>
      <c r="H4" s="65">
        <v>19</v>
      </c>
      <c r="I4" s="66" t="s">
        <v>80</v>
      </c>
      <c r="J4" s="65">
        <v>2</v>
      </c>
      <c r="K4" s="34"/>
      <c r="AA4" s="24">
        <v>2</v>
      </c>
      <c r="AB4" s="25">
        <v>19</v>
      </c>
      <c r="AC4" s="25" t="s">
        <v>3</v>
      </c>
      <c r="AD4" s="36" t="s">
        <v>80</v>
      </c>
      <c r="AE4" s="25">
        <v>2</v>
      </c>
    </row>
    <row r="5" spans="1:31" ht="15">
      <c r="A5" s="30">
        <v>3</v>
      </c>
      <c r="B5" s="30">
        <v>40</v>
      </c>
      <c r="C5" s="30" t="str">
        <f>IF(ISBLANK(B5),"",VLOOKUP(B5,Entries!$A$4:$C$70,2,FALSE))</f>
        <v>A</v>
      </c>
      <c r="D5" s="31" t="str">
        <f>IF(ISBLANK(B5),"",VLOOKUP(B5,Entries!$A$4:$C$70,3,FALSE))</f>
        <v>Benfleet Men A</v>
      </c>
      <c r="E5" s="30">
        <f t="shared" si="0"/>
        <v>3</v>
      </c>
      <c r="F5" s="25">
        <f>IF(COUNTIF($B$3:B5,B5)&gt;1,"*","")</f>
      </c>
      <c r="G5" s="65">
        <v>3</v>
      </c>
      <c r="H5" s="65">
        <v>40</v>
      </c>
      <c r="I5" s="66" t="s">
        <v>81</v>
      </c>
      <c r="J5" s="65">
        <v>3</v>
      </c>
      <c r="K5" s="34"/>
      <c r="AA5" s="24">
        <v>3</v>
      </c>
      <c r="AB5" s="25">
        <v>40</v>
      </c>
      <c r="AC5" s="25" t="s">
        <v>3</v>
      </c>
      <c r="AD5" s="36" t="s">
        <v>81</v>
      </c>
      <c r="AE5" s="25">
        <v>3</v>
      </c>
    </row>
    <row r="6" spans="1:31" ht="15">
      <c r="A6" s="30">
        <v>4</v>
      </c>
      <c r="B6" s="30">
        <v>21</v>
      </c>
      <c r="C6" s="30" t="str">
        <f>IF(ISBLANK(B6),"",VLOOKUP(B6,Entries!$A$4:$C$70,2,FALSE))</f>
        <v>A</v>
      </c>
      <c r="D6" s="31" t="str">
        <f>IF(ISBLANK(B6),"",VLOOKUP(B6,Entries!$A$4:$C$70,3,FALSE))</f>
        <v>Springfield Striders Mixed 2</v>
      </c>
      <c r="E6" s="30">
        <f t="shared" si="0"/>
        <v>4</v>
      </c>
      <c r="F6" s="25">
        <f>IF(COUNTIF($B$3:B6,B6)&gt;1,"*","")</f>
      </c>
      <c r="G6" s="65">
        <v>4</v>
      </c>
      <c r="H6" s="65">
        <v>21</v>
      </c>
      <c r="I6" s="66" t="s">
        <v>138</v>
      </c>
      <c r="J6" s="65">
        <v>4</v>
      </c>
      <c r="K6" s="34"/>
      <c r="AA6" s="24">
        <v>4</v>
      </c>
      <c r="AB6" s="25">
        <v>21</v>
      </c>
      <c r="AC6" s="25" t="s">
        <v>3</v>
      </c>
      <c r="AD6" s="36" t="s">
        <v>138</v>
      </c>
      <c r="AE6" s="25">
        <v>4</v>
      </c>
    </row>
    <row r="7" spans="1:31" ht="15">
      <c r="A7" s="30">
        <v>5</v>
      </c>
      <c r="B7" s="30">
        <v>1</v>
      </c>
      <c r="C7" s="30" t="str">
        <f>IF(ISBLANK(B7),"",VLOOKUP(B7,Entries!$A$4:$C$70,2,FALSE))</f>
        <v>A</v>
      </c>
      <c r="D7" s="31" t="str">
        <f>IF(ISBLANK(B7),"",VLOOKUP(B7,Entries!$A$4:$C$70,3,FALSE))</f>
        <v>IAC A</v>
      </c>
      <c r="E7" s="30">
        <f t="shared" si="0"/>
        <v>5</v>
      </c>
      <c r="F7" s="25">
        <f>IF(COUNTIF($B$3:B7,B7)&gt;1,"*","")</f>
      </c>
      <c r="G7" s="65">
        <v>5</v>
      </c>
      <c r="H7" s="65">
        <v>1</v>
      </c>
      <c r="I7" s="66" t="s">
        <v>108</v>
      </c>
      <c r="J7" s="65">
        <v>5</v>
      </c>
      <c r="K7" s="34"/>
      <c r="AA7" s="24">
        <v>5</v>
      </c>
      <c r="AB7" s="25">
        <v>1</v>
      </c>
      <c r="AC7" s="25" t="s">
        <v>3</v>
      </c>
      <c r="AD7" s="36" t="s">
        <v>108</v>
      </c>
      <c r="AE7" s="25">
        <v>5</v>
      </c>
    </row>
    <row r="8" spans="1:31" ht="15">
      <c r="A8" s="30">
        <v>6</v>
      </c>
      <c r="B8" s="30">
        <v>52</v>
      </c>
      <c r="C8" s="30" t="str">
        <f>IF(ISBLANK(B8),"",VLOOKUP(B8,Entries!$A$4:$C$70,2,FALSE))</f>
        <v>V</v>
      </c>
      <c r="D8" s="31" t="str">
        <f>IF(ISBLANK(B8),"",VLOOKUP(B8,Entries!$A$4:$C$70,3,FALSE))</f>
        <v>Harwich Runners Vets</v>
      </c>
      <c r="E8" s="30">
        <f t="shared" si="0"/>
        <v>6</v>
      </c>
      <c r="F8" s="25">
        <f>IF(COUNTIF($B$3:B8,B8)&gt;1,"*","")</f>
      </c>
      <c r="G8" s="65">
        <v>6</v>
      </c>
      <c r="H8" s="65">
        <v>30</v>
      </c>
      <c r="I8" s="66" t="s">
        <v>148</v>
      </c>
      <c r="J8" s="65">
        <v>7</v>
      </c>
      <c r="K8" s="34"/>
      <c r="AA8" s="24">
        <v>7</v>
      </c>
      <c r="AB8" s="25">
        <v>30</v>
      </c>
      <c r="AC8" s="25" t="s">
        <v>3</v>
      </c>
      <c r="AD8" s="36" t="s">
        <v>148</v>
      </c>
      <c r="AE8" s="25">
        <v>7</v>
      </c>
    </row>
    <row r="9" spans="1:31" ht="15">
      <c r="A9" s="30">
        <v>7</v>
      </c>
      <c r="B9" s="30">
        <v>30</v>
      </c>
      <c r="C9" s="30" t="str">
        <f>IF(ISBLANK(B9),"",VLOOKUP(B9,Entries!$A$4:$C$70,2,FALSE))</f>
        <v>A</v>
      </c>
      <c r="D9" s="31" t="str">
        <f>IF(ISBLANK(B9),"",VLOOKUP(B9,Entries!$A$4:$C$70,3,FALSE))</f>
        <v>Southend Men AC A</v>
      </c>
      <c r="E9" s="30">
        <f t="shared" si="0"/>
        <v>7</v>
      </c>
      <c r="F9" s="25">
        <f>IF(COUNTIF($B$3:B9,B9)&gt;1,"*","")</f>
      </c>
      <c r="G9" s="65">
        <v>7</v>
      </c>
      <c r="H9" s="65">
        <v>8</v>
      </c>
      <c r="I9" s="66" t="s">
        <v>118</v>
      </c>
      <c r="J9" s="65">
        <v>8</v>
      </c>
      <c r="K9" s="34"/>
      <c r="AA9" s="24">
        <v>8</v>
      </c>
      <c r="AB9" s="25">
        <v>8</v>
      </c>
      <c r="AC9" s="25" t="s">
        <v>3</v>
      </c>
      <c r="AD9" s="36" t="s">
        <v>118</v>
      </c>
      <c r="AE9" s="25">
        <v>8</v>
      </c>
    </row>
    <row r="10" spans="1:31" ht="15">
      <c r="A10" s="30">
        <v>8</v>
      </c>
      <c r="B10" s="30">
        <v>8</v>
      </c>
      <c r="C10" s="30" t="str">
        <f>IF(ISBLANK(B10),"",VLOOKUP(B10,Entries!$A$4:$C$70,2,FALSE))</f>
        <v>A</v>
      </c>
      <c r="D10" s="31" t="str">
        <f>IF(ISBLANK(B10),"",VLOOKUP(B10,Entries!$A$4:$C$70,3,FALSE))</f>
        <v>Eton Manor AC A</v>
      </c>
      <c r="E10" s="30">
        <f t="shared" si="0"/>
        <v>8</v>
      </c>
      <c r="F10" s="25">
        <f>IF(COUNTIF($B$3:B10,B10)&gt;1,"*","")</f>
      </c>
      <c r="G10" s="65">
        <v>8</v>
      </c>
      <c r="H10" s="65">
        <v>37</v>
      </c>
      <c r="I10" s="66" t="s">
        <v>157</v>
      </c>
      <c r="J10" s="65">
        <v>9</v>
      </c>
      <c r="K10" s="34"/>
      <c r="AA10" s="24">
        <v>9</v>
      </c>
      <c r="AB10" s="25">
        <v>37</v>
      </c>
      <c r="AC10" s="25" t="s">
        <v>3</v>
      </c>
      <c r="AD10" s="36" t="s">
        <v>157</v>
      </c>
      <c r="AE10" s="25">
        <v>9</v>
      </c>
    </row>
    <row r="11" spans="1:31" ht="15">
      <c r="A11" s="30">
        <v>9</v>
      </c>
      <c r="B11" s="30">
        <v>37</v>
      </c>
      <c r="C11" s="30" t="str">
        <f>IF(ISBLANK(B11),"",VLOOKUP(B11,Entries!$A$4:$C$70,2,FALSE))</f>
        <v>A</v>
      </c>
      <c r="D11" s="31" t="str">
        <f>IF(ISBLANK(B11),"",VLOOKUP(B11,Entries!$A$4:$C$70,3,FALSE))</f>
        <v>Mid Essex Casuals Men</v>
      </c>
      <c r="E11" s="30">
        <f t="shared" si="0"/>
        <v>9</v>
      </c>
      <c r="F11" s="25">
        <f>IF(COUNTIF($B$3:B11,B11)&gt;1,"*","")</f>
      </c>
      <c r="G11" s="65">
        <v>9</v>
      </c>
      <c r="H11" s="65">
        <v>2</v>
      </c>
      <c r="I11" s="66" t="s">
        <v>109</v>
      </c>
      <c r="J11" s="65">
        <v>10</v>
      </c>
      <c r="K11" s="34"/>
      <c r="AA11" s="24">
        <v>10</v>
      </c>
      <c r="AB11" s="25">
        <v>2</v>
      </c>
      <c r="AC11" s="25" t="s">
        <v>3</v>
      </c>
      <c r="AD11" s="36" t="s">
        <v>109</v>
      </c>
      <c r="AE11" s="25">
        <v>10</v>
      </c>
    </row>
    <row r="12" spans="1:31" ht="15">
      <c r="A12" s="30">
        <v>10</v>
      </c>
      <c r="B12" s="30">
        <v>2</v>
      </c>
      <c r="C12" s="30" t="str">
        <f>IF(ISBLANK(B12),"",VLOOKUP(B12,Entries!$A$4:$C$70,2,FALSE))</f>
        <v>A</v>
      </c>
      <c r="D12" s="31" t="str">
        <f>IF(ISBLANK(B12),"",VLOOKUP(B12,Entries!$A$4:$C$70,3,FALSE))</f>
        <v>IAC B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6</v>
      </c>
      <c r="I12" s="66" t="s">
        <v>115</v>
      </c>
      <c r="J12" s="65">
        <v>11</v>
      </c>
      <c r="K12" s="34"/>
      <c r="AA12" s="24">
        <v>11</v>
      </c>
      <c r="AB12" s="25">
        <v>6</v>
      </c>
      <c r="AC12" s="25" t="s">
        <v>3</v>
      </c>
      <c r="AD12" s="36" t="s">
        <v>115</v>
      </c>
      <c r="AE12" s="25">
        <v>11</v>
      </c>
    </row>
    <row r="13" spans="1:31" ht="15">
      <c r="A13" s="30">
        <v>11</v>
      </c>
      <c r="B13" s="68">
        <v>6</v>
      </c>
      <c r="C13" s="30" t="str">
        <f>IF(ISBLANK(B13),"",VLOOKUP(B13,Entries!$A$4:$C$70,2,FALSE))</f>
        <v>A</v>
      </c>
      <c r="D13" s="31" t="str">
        <f>IF(ISBLANK(B13),"",VLOOKUP(B13,Entries!$A$4:$C$70,3,FALSE))</f>
        <v>Leigh on Sea Striders Men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5</v>
      </c>
      <c r="I13" s="66" t="s">
        <v>114</v>
      </c>
      <c r="J13" s="65">
        <v>12</v>
      </c>
      <c r="K13" s="34"/>
      <c r="AA13" s="24">
        <v>12</v>
      </c>
      <c r="AB13" s="25">
        <v>5</v>
      </c>
      <c r="AC13" s="25" t="s">
        <v>3</v>
      </c>
      <c r="AD13" s="36" t="s">
        <v>114</v>
      </c>
      <c r="AE13" s="25">
        <v>12</v>
      </c>
    </row>
    <row r="14" spans="1:31" ht="15">
      <c r="A14" s="30">
        <v>12</v>
      </c>
      <c r="B14" s="68">
        <v>5</v>
      </c>
      <c r="C14" s="30" t="str">
        <f>IF(ISBLANK(B14),"",VLOOKUP(B14,Entries!$A$4:$C$70,2,FALSE))</f>
        <v>A</v>
      </c>
      <c r="D14" s="31" t="str">
        <f>IF(ISBLANK(B14),"",VLOOKUP(B14,Entries!$A$4:$C$70,3,FALSE))</f>
        <v>Halstead Road runners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38</v>
      </c>
      <c r="I14" s="66" t="s">
        <v>160</v>
      </c>
      <c r="J14" s="65">
        <v>13</v>
      </c>
      <c r="K14" s="34"/>
      <c r="AA14" s="24">
        <v>13</v>
      </c>
      <c r="AB14" s="25">
        <v>38</v>
      </c>
      <c r="AC14" s="25" t="s">
        <v>3</v>
      </c>
      <c r="AD14" s="36" t="s">
        <v>160</v>
      </c>
      <c r="AE14" s="25">
        <v>13</v>
      </c>
    </row>
    <row r="15" spans="1:31" ht="15">
      <c r="A15" s="30">
        <v>13</v>
      </c>
      <c r="B15" s="30">
        <v>38</v>
      </c>
      <c r="C15" s="30" t="str">
        <f>IF(ISBLANK(B15),"",VLOOKUP(B15,Entries!$A$4:$C$70,2,FALSE))</f>
        <v>A</v>
      </c>
      <c r="D15" s="31" t="str">
        <f>IF(ISBLANK(B15),"",VLOOKUP(B15,Entries!$A$4:$C$70,3,FALSE))</f>
        <v>Mid Essex Casuals Mixed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28</v>
      </c>
      <c r="I15" s="66" t="s">
        <v>144</v>
      </c>
      <c r="J15" s="65">
        <v>14</v>
      </c>
      <c r="K15" s="34"/>
      <c r="AA15" s="24">
        <v>14</v>
      </c>
      <c r="AB15" s="25">
        <v>28</v>
      </c>
      <c r="AC15" s="25" t="s">
        <v>3</v>
      </c>
      <c r="AD15" s="36" t="s">
        <v>144</v>
      </c>
      <c r="AE15" s="25">
        <v>14</v>
      </c>
    </row>
    <row r="16" spans="1:31" ht="15">
      <c r="A16" s="30">
        <v>14</v>
      </c>
      <c r="B16" s="30">
        <v>28</v>
      </c>
      <c r="C16" s="30" t="str">
        <f>IF(ISBLANK(B16),"",VLOOKUP(B16,Entries!$A$4:$C$70,2,FALSE))</f>
        <v>A</v>
      </c>
      <c r="D16" s="31" t="str">
        <f>IF(ISBLANK(B16),"",VLOOKUP(B16,Entries!$A$4:$C$70,3,FALSE))</f>
        <v>Thrift Green Trotters Men A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7</v>
      </c>
      <c r="I16" s="66" t="s">
        <v>117</v>
      </c>
      <c r="J16" s="65">
        <v>15</v>
      </c>
      <c r="K16" s="34"/>
      <c r="AA16" s="24">
        <v>15</v>
      </c>
      <c r="AB16" s="25">
        <v>7</v>
      </c>
      <c r="AC16" s="25" t="s">
        <v>3</v>
      </c>
      <c r="AD16" s="36" t="s">
        <v>117</v>
      </c>
      <c r="AE16" s="25">
        <v>15</v>
      </c>
    </row>
    <row r="17" spans="1:31" ht="15">
      <c r="A17" s="30">
        <v>15</v>
      </c>
      <c r="B17" s="30">
        <v>7</v>
      </c>
      <c r="C17" s="30" t="str">
        <f>IF(ISBLANK(B17),"",VLOOKUP(B17,Entries!$A$4:$C$70,2,FALSE))</f>
        <v>A</v>
      </c>
      <c r="D17" s="31" t="str">
        <f>IF(ISBLANK(B17),"",VLOOKUP(B17,Entries!$A$4:$C$70,3,FALSE))</f>
        <v>East Essex Tri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10</v>
      </c>
      <c r="I17" s="66" t="s">
        <v>124</v>
      </c>
      <c r="J17" s="65">
        <v>19</v>
      </c>
      <c r="K17" s="34"/>
      <c r="AA17" s="24">
        <v>19</v>
      </c>
      <c r="AB17" s="25">
        <v>10</v>
      </c>
      <c r="AC17" s="25" t="s">
        <v>3</v>
      </c>
      <c r="AD17" s="36" t="s">
        <v>124</v>
      </c>
      <c r="AE17" s="25">
        <v>19</v>
      </c>
    </row>
    <row r="18" spans="1:31" ht="15">
      <c r="A18" s="30">
        <v>16</v>
      </c>
      <c r="B18" s="30">
        <v>58</v>
      </c>
      <c r="C18" s="30" t="str">
        <f>IF(ISBLANK(B18),"",VLOOKUP(B18,Entries!$A$4:$C$70,2,FALSE))</f>
        <v>L</v>
      </c>
      <c r="D18" s="31" t="str">
        <f>IF(ISBLANK(B18),"",VLOOKUP(B18,Entries!$A$4:$C$70,3,FALSE))</f>
        <v>Mid Essex Casuals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22</v>
      </c>
      <c r="I18" s="66" t="s">
        <v>139</v>
      </c>
      <c r="J18" s="65">
        <v>21</v>
      </c>
      <c r="K18" s="34"/>
      <c r="AA18" s="24">
        <v>21</v>
      </c>
      <c r="AB18" s="25">
        <v>22</v>
      </c>
      <c r="AC18" s="25" t="s">
        <v>3</v>
      </c>
      <c r="AD18" s="36" t="s">
        <v>139</v>
      </c>
      <c r="AE18" s="25">
        <v>21</v>
      </c>
    </row>
    <row r="19" spans="1:31" ht="15">
      <c r="A19" s="30">
        <v>17</v>
      </c>
      <c r="B19" s="30">
        <v>62</v>
      </c>
      <c r="C19" s="30" t="str">
        <f>IF(ISBLANK(B19),"",VLOOKUP(B19,Entries!$A$4:$C$70,2,FALSE))</f>
        <v>L</v>
      </c>
      <c r="D19" s="31" t="str">
        <f>IF(ISBLANK(B19),"",VLOOKUP(B19,Entries!$A$4:$C$70,3,FALSE))</f>
        <v>Springfield Striders Ladies A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41</v>
      </c>
      <c r="I19" s="66" t="s">
        <v>82</v>
      </c>
      <c r="J19" s="65">
        <v>22</v>
      </c>
      <c r="K19" s="34"/>
      <c r="AA19" s="24">
        <v>22</v>
      </c>
      <c r="AB19" s="25">
        <v>41</v>
      </c>
      <c r="AC19" s="25" t="s">
        <v>3</v>
      </c>
      <c r="AD19" s="36" t="s">
        <v>82</v>
      </c>
      <c r="AE19" s="25">
        <v>22</v>
      </c>
    </row>
    <row r="20" spans="1:31" ht="15">
      <c r="A20" s="30">
        <v>18</v>
      </c>
      <c r="B20" s="30">
        <v>51</v>
      </c>
      <c r="C20" s="30" t="str">
        <f>IF(ISBLANK(B20),"",VLOOKUP(B20,Entries!$A$4:$C$70,2,FALSE))</f>
        <v>V</v>
      </c>
      <c r="D20" s="31" t="str">
        <f>IF(ISBLANK(B20),"",VLOOKUP(B20,Entries!$A$4:$C$70,3,FALSE))</f>
        <v>Springfield Striders Vets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17</v>
      </c>
      <c r="I20" s="66" t="s">
        <v>90</v>
      </c>
      <c r="J20" s="65">
        <v>24</v>
      </c>
      <c r="K20" s="34"/>
      <c r="AA20" s="24">
        <v>24</v>
      </c>
      <c r="AB20" s="25">
        <v>17</v>
      </c>
      <c r="AC20" s="25" t="s">
        <v>3</v>
      </c>
      <c r="AD20" s="36" t="s">
        <v>90</v>
      </c>
      <c r="AE20" s="25">
        <v>24</v>
      </c>
    </row>
    <row r="21" spans="1:31" ht="15">
      <c r="A21" s="30">
        <v>19</v>
      </c>
      <c r="B21" s="30">
        <v>10</v>
      </c>
      <c r="C21" s="30" t="str">
        <f>IF(ISBLANK(B21),"",VLOOKUP(B21,Entries!$A$4:$C$70,2,FALSE))</f>
        <v>A</v>
      </c>
      <c r="D21" s="31" t="str">
        <f>IF(ISBLANK(B21),"",VLOOKUP(B21,Entries!$A$4:$C$70,3,FALSE))</f>
        <v>Nomads B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31</v>
      </c>
      <c r="I21" s="66" t="s">
        <v>149</v>
      </c>
      <c r="J21" s="65">
        <v>25</v>
      </c>
      <c r="K21" s="34"/>
      <c r="AA21" s="24">
        <v>25</v>
      </c>
      <c r="AB21" s="25">
        <v>31</v>
      </c>
      <c r="AC21" s="25" t="s">
        <v>3</v>
      </c>
      <c r="AD21" s="36" t="s">
        <v>149</v>
      </c>
      <c r="AE21" s="25">
        <v>25</v>
      </c>
    </row>
    <row r="22" spans="1:31" ht="15">
      <c r="A22" s="30">
        <v>20</v>
      </c>
      <c r="B22" s="30">
        <v>67</v>
      </c>
      <c r="C22" s="30" t="str">
        <f>IF(ISBLANK(B22),"",VLOOKUP(B22,Entries!$A$4:$C$70,2,FALSE))</f>
        <v>L</v>
      </c>
      <c r="D22" s="31" t="str">
        <f>IF(ISBLANK(B22),"",VLOOKUP(B22,Entries!$A$4:$C$70,3,FALSE))</f>
        <v>GFDR Ladies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59</v>
      </c>
      <c r="I22" s="66" t="s">
        <v>191</v>
      </c>
      <c r="J22" s="65">
        <v>26</v>
      </c>
      <c r="K22" s="34"/>
      <c r="AA22" s="24">
        <v>26</v>
      </c>
      <c r="AB22" s="25">
        <v>59</v>
      </c>
      <c r="AC22" s="25" t="s">
        <v>3</v>
      </c>
      <c r="AD22" s="36" t="s">
        <v>191</v>
      </c>
      <c r="AE22" s="25">
        <v>26</v>
      </c>
    </row>
    <row r="23" spans="1:31" ht="15">
      <c r="A23" s="30">
        <v>21</v>
      </c>
      <c r="B23" s="30">
        <v>22</v>
      </c>
      <c r="C23" s="30" t="str">
        <f>IF(ISBLANK(B23),"",VLOOKUP(B23,Entries!$A$4:$C$70,2,FALSE))</f>
        <v>A</v>
      </c>
      <c r="D23" s="31" t="str">
        <f>IF(ISBLANK(B23),"",VLOOKUP(B23,Entries!$A$4:$C$70,3,FALSE))</f>
        <v>Springfield Striders Mixed 3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42</v>
      </c>
      <c r="I23" s="66" t="s">
        <v>188</v>
      </c>
      <c r="J23" s="65">
        <v>28</v>
      </c>
      <c r="K23" s="34"/>
      <c r="AA23" s="24">
        <v>28</v>
      </c>
      <c r="AB23" s="25">
        <v>42</v>
      </c>
      <c r="AC23" s="25" t="s">
        <v>3</v>
      </c>
      <c r="AD23" s="36" t="s">
        <v>188</v>
      </c>
      <c r="AE23" s="25">
        <v>28</v>
      </c>
    </row>
    <row r="24" spans="1:31" ht="15">
      <c r="A24" s="30">
        <v>22</v>
      </c>
      <c r="B24" s="30">
        <v>41</v>
      </c>
      <c r="C24" s="30" t="str">
        <f>IF(ISBLANK(B24),"",VLOOKUP(B24,Entries!$A$4:$C$70,2,FALSE))</f>
        <v>A</v>
      </c>
      <c r="D24" s="31" t="str">
        <f>IF(ISBLANK(B24),"",VLOOKUP(B24,Entries!$A$4:$C$70,3,FALSE))</f>
        <v>Benfleet Men B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11</v>
      </c>
      <c r="I24" s="66" t="s">
        <v>125</v>
      </c>
      <c r="J24" s="65">
        <v>30</v>
      </c>
      <c r="K24" s="34"/>
      <c r="AA24" s="24">
        <v>30</v>
      </c>
      <c r="AB24" s="25">
        <v>11</v>
      </c>
      <c r="AC24" s="25" t="s">
        <v>3</v>
      </c>
      <c r="AD24" s="36" t="s">
        <v>125</v>
      </c>
      <c r="AE24" s="25">
        <v>30</v>
      </c>
    </row>
    <row r="25" spans="1:31" ht="15">
      <c r="A25" s="30">
        <v>23</v>
      </c>
      <c r="B25" s="30">
        <v>66</v>
      </c>
      <c r="C25" s="30" t="str">
        <f>IF(ISBLANK(B25),"",VLOOKUP(B25,Entries!$A$4:$C$70,2,FALSE))</f>
        <v>L</v>
      </c>
      <c r="D25" s="31" t="str">
        <f>IF(ISBLANK(B25),"",VLOOKUP(B25,Entries!$A$4:$C$70,3,FALSE))</f>
        <v>Southend Ladies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20</v>
      </c>
      <c r="I25" s="66" t="s">
        <v>137</v>
      </c>
      <c r="J25" s="65">
        <v>31</v>
      </c>
      <c r="K25" s="34"/>
      <c r="AA25" s="24">
        <v>31</v>
      </c>
      <c r="AB25" s="25">
        <v>20</v>
      </c>
      <c r="AC25" s="25" t="s">
        <v>3</v>
      </c>
      <c r="AD25" s="36" t="s">
        <v>137</v>
      </c>
      <c r="AE25" s="25">
        <v>31</v>
      </c>
    </row>
    <row r="26" spans="1:31" ht="15">
      <c r="A26" s="30">
        <v>24</v>
      </c>
      <c r="B26" s="30">
        <v>17</v>
      </c>
      <c r="C26" s="30" t="str">
        <f>IF(ISBLANK(B26),"",VLOOKUP(B26,Entries!$A$4:$C$70,2,FALSE))</f>
        <v>A</v>
      </c>
      <c r="D26" s="31" t="str">
        <f>IF(ISBLANK(B26),"",VLOOKUP(B26,Entries!$A$4:$C$70,3,FALSE))</f>
        <v>BSRC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34</v>
      </c>
      <c r="I26" s="66" t="s">
        <v>154</v>
      </c>
      <c r="J26" s="65">
        <v>32</v>
      </c>
      <c r="K26" s="34"/>
      <c r="AA26" s="24">
        <v>32</v>
      </c>
      <c r="AB26" s="25">
        <v>34</v>
      </c>
      <c r="AC26" s="25" t="s">
        <v>3</v>
      </c>
      <c r="AD26" s="36" t="s">
        <v>154</v>
      </c>
      <c r="AE26" s="25">
        <v>32</v>
      </c>
    </row>
    <row r="27" spans="1:31" ht="15">
      <c r="A27" s="30">
        <v>25</v>
      </c>
      <c r="B27" s="30">
        <v>31</v>
      </c>
      <c r="C27" s="30" t="str">
        <f>IF(ISBLANK(B27),"",VLOOKUP(B27,Entries!$A$4:$C$70,2,FALSE))</f>
        <v>A</v>
      </c>
      <c r="D27" s="31" t="str">
        <f>IF(ISBLANK(B27),"",VLOOKUP(B27,Entries!$A$4:$C$70,3,FALSE))</f>
        <v>Southend Men AC B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3</v>
      </c>
      <c r="I27" s="66" t="s">
        <v>110</v>
      </c>
      <c r="J27" s="65">
        <v>33</v>
      </c>
      <c r="K27" s="34"/>
      <c r="AA27" s="24">
        <v>33</v>
      </c>
      <c r="AB27" s="25">
        <v>3</v>
      </c>
      <c r="AC27" s="25" t="s">
        <v>3</v>
      </c>
      <c r="AD27" s="36" t="s">
        <v>110</v>
      </c>
      <c r="AE27" s="25">
        <v>33</v>
      </c>
    </row>
    <row r="28" spans="1:31" ht="15">
      <c r="A28" s="30">
        <v>26</v>
      </c>
      <c r="B28" s="30">
        <v>59</v>
      </c>
      <c r="C28" s="30" t="str">
        <f>IF(ISBLANK(B28),"",VLOOKUP(B28,Entries!$A$4:$C$70,2,FALSE))</f>
        <v>A</v>
      </c>
      <c r="D28" s="31" t="str">
        <f>IF(ISBLANK(B28),"",VLOOKUP(B28,Entries!$A$4:$C$70,3,FALSE))</f>
        <v>East Essex Tri Mixed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23</v>
      </c>
      <c r="I28" s="66" t="s">
        <v>140</v>
      </c>
      <c r="J28" s="65">
        <v>35</v>
      </c>
      <c r="K28" s="34"/>
      <c r="AA28" s="24">
        <v>35</v>
      </c>
      <c r="AB28" s="25">
        <v>23</v>
      </c>
      <c r="AC28" s="25" t="s">
        <v>3</v>
      </c>
      <c r="AD28" s="36" t="s">
        <v>140</v>
      </c>
      <c r="AE28" s="25">
        <v>35</v>
      </c>
    </row>
    <row r="29" spans="1:31" ht="15">
      <c r="A29" s="30">
        <v>27</v>
      </c>
      <c r="B29" s="30">
        <v>70</v>
      </c>
      <c r="C29" s="30" t="str">
        <f>IF(ISBLANK(B29),"",VLOOKUP(B29,Entries!$A$4:$C$70,2,FALSE))</f>
        <v>L</v>
      </c>
      <c r="D29" s="31" t="str">
        <f>IF(ISBLANK(B29),"",VLOOKUP(B29,Entries!$A$4:$C$70,3,FALSE))</f>
        <v>Billericay Ladies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15</v>
      </c>
      <c r="I29" s="66" t="s">
        <v>129</v>
      </c>
      <c r="J29" s="65">
        <v>36</v>
      </c>
      <c r="K29" s="34"/>
      <c r="AA29" s="24">
        <v>36</v>
      </c>
      <c r="AB29" s="25">
        <v>15</v>
      </c>
      <c r="AC29" s="25" t="s">
        <v>3</v>
      </c>
      <c r="AD29" s="36" t="s">
        <v>129</v>
      </c>
      <c r="AE29" s="25">
        <v>36</v>
      </c>
    </row>
    <row r="30" spans="1:31" ht="15">
      <c r="A30" s="30">
        <v>28</v>
      </c>
      <c r="B30" s="30">
        <v>42</v>
      </c>
      <c r="C30" s="30" t="str">
        <f>IF(ISBLANK(B30),"",VLOOKUP(B30,Entries!$A$4:$C$70,2,FALSE))</f>
        <v>A</v>
      </c>
      <c r="D30" s="31" t="str">
        <f>IF(ISBLANK(B30),"",VLOOKUP(B30,Entries!$A$4:$C$70,3,FALSE))</f>
        <v>Billericay Men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26</v>
      </c>
      <c r="I30" s="66" t="s">
        <v>57</v>
      </c>
      <c r="J30" s="65">
        <v>37</v>
      </c>
      <c r="K30" s="34"/>
      <c r="AA30" s="24">
        <v>37</v>
      </c>
      <c r="AB30" s="25">
        <v>26</v>
      </c>
      <c r="AC30" s="25" t="s">
        <v>3</v>
      </c>
      <c r="AD30" s="36" t="s">
        <v>57</v>
      </c>
      <c r="AE30" s="25">
        <v>37</v>
      </c>
    </row>
    <row r="31" spans="1:31" ht="15">
      <c r="A31" s="30">
        <v>29</v>
      </c>
      <c r="B31" s="30">
        <v>61</v>
      </c>
      <c r="C31" s="30" t="str">
        <f>IF(ISBLANK(B31),"",VLOOKUP(B31,Entries!$A$4:$C$70,2,FALSE))</f>
        <v>L</v>
      </c>
      <c r="D31" s="31" t="str">
        <f>IF(ISBLANK(B31),"",VLOOKUP(B31,Entries!$A$4:$C$70,3,FALSE))</f>
        <v>Leigh on Sea Striders 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12</v>
      </c>
      <c r="I31" s="66" t="s">
        <v>126</v>
      </c>
      <c r="J31" s="65">
        <v>38</v>
      </c>
      <c r="K31" s="34"/>
      <c r="AA31" s="24">
        <v>38</v>
      </c>
      <c r="AB31" s="25">
        <v>12</v>
      </c>
      <c r="AC31" s="25" t="s">
        <v>3</v>
      </c>
      <c r="AD31" s="36" t="s">
        <v>126</v>
      </c>
      <c r="AE31" s="25">
        <v>38</v>
      </c>
    </row>
    <row r="32" spans="1:31" ht="15">
      <c r="A32" s="30">
        <v>30</v>
      </c>
      <c r="B32" s="30">
        <v>11</v>
      </c>
      <c r="C32" s="30" t="str">
        <f>IF(ISBLANK(B32),"",VLOOKUP(B32,Entries!$A$4:$C$70,2,FALSE))</f>
        <v>A</v>
      </c>
      <c r="D32" s="31" t="str">
        <f>IF(ISBLANK(B32),"",VLOOKUP(B32,Entries!$A$4:$C$70,3,FALSE))</f>
        <v>Leigh on Sea Striders Mixed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39</v>
      </c>
      <c r="I32" s="66" t="s">
        <v>47</v>
      </c>
      <c r="J32" s="65">
        <v>41</v>
      </c>
      <c r="K32" s="34"/>
      <c r="AA32" s="24">
        <v>41</v>
      </c>
      <c r="AB32" s="25">
        <v>39</v>
      </c>
      <c r="AC32" s="25" t="s">
        <v>3</v>
      </c>
      <c r="AD32" s="36" t="s">
        <v>47</v>
      </c>
      <c r="AE32" s="25">
        <v>41</v>
      </c>
    </row>
    <row r="33" spans="1:31" ht="15">
      <c r="A33" s="30">
        <v>31</v>
      </c>
      <c r="B33" s="30">
        <v>20</v>
      </c>
      <c r="C33" s="30" t="str">
        <f>IF(ISBLANK(B33),"",VLOOKUP(B33,Entries!$A$4:$C$70,2,FALSE))</f>
        <v>A</v>
      </c>
      <c r="D33" s="31" t="str">
        <f>IF(ISBLANK(B33),"",VLOOKUP(B33,Entries!$A$4:$C$70,3,FALSE))</f>
        <v>Springfield Striders Mixed 1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29</v>
      </c>
      <c r="I33" s="66" t="s">
        <v>146</v>
      </c>
      <c r="J33" s="65">
        <v>42</v>
      </c>
      <c r="K33" s="34"/>
      <c r="AA33" s="24">
        <v>42</v>
      </c>
      <c r="AB33" s="25">
        <v>29</v>
      </c>
      <c r="AC33" s="25" t="s">
        <v>3</v>
      </c>
      <c r="AD33" s="36" t="s">
        <v>146</v>
      </c>
      <c r="AE33" s="25">
        <v>42</v>
      </c>
    </row>
    <row r="34" spans="1:31" ht="15">
      <c r="A34" s="30">
        <v>32</v>
      </c>
      <c r="B34" s="30">
        <v>34</v>
      </c>
      <c r="C34" s="30" t="str">
        <f>IF(ISBLANK(B34),"",VLOOKUP(B34,Entries!$A$4:$C$70,2,FALSE))</f>
        <v>A</v>
      </c>
      <c r="D34" s="31" t="str">
        <f>IF(ISBLANK(B34),"",VLOOKUP(B34,Entries!$A$4:$C$70,3,FALSE))</f>
        <v>GFDR Men B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13</v>
      </c>
      <c r="I34" s="66" t="s">
        <v>128</v>
      </c>
      <c r="J34" s="65">
        <v>45</v>
      </c>
      <c r="K34" s="34"/>
      <c r="AA34" s="24">
        <v>45</v>
      </c>
      <c r="AB34" s="25">
        <v>13</v>
      </c>
      <c r="AC34" s="25" t="s">
        <v>3</v>
      </c>
      <c r="AD34" s="36" t="s">
        <v>128</v>
      </c>
      <c r="AE34" s="25">
        <v>45</v>
      </c>
    </row>
    <row r="35" spans="1:31" ht="15">
      <c r="A35" s="30">
        <v>33</v>
      </c>
      <c r="B35" s="30">
        <v>3</v>
      </c>
      <c r="C35" s="30" t="str">
        <f>IF(ISBLANK(B35),"",VLOOKUP(B35,Entries!$A$4:$C$70,2,FALSE))</f>
        <v>A</v>
      </c>
      <c r="D35" s="31" t="str">
        <f>IF(ISBLANK(B35),"",VLOOKUP(B35,Entries!$A$4:$C$70,3,FALSE))</f>
        <v>Pitsea RC men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9</v>
      </c>
      <c r="I35" s="66" t="s">
        <v>121</v>
      </c>
      <c r="J35" s="65">
        <v>47</v>
      </c>
      <c r="K35" s="34"/>
      <c r="AA35" s="24">
        <v>47</v>
      </c>
      <c r="AB35" s="25">
        <v>9</v>
      </c>
      <c r="AC35" s="25" t="s">
        <v>3</v>
      </c>
      <c r="AD35" s="36" t="s">
        <v>121</v>
      </c>
      <c r="AE35" s="25">
        <v>47</v>
      </c>
    </row>
    <row r="36" spans="1:31" ht="15">
      <c r="A36" s="30">
        <v>34</v>
      </c>
      <c r="B36" s="30">
        <v>68</v>
      </c>
      <c r="C36" s="30" t="str">
        <f>IF(ISBLANK(B36),"",VLOOKUP(B36,Entries!$A$4:$C$70,2,FALSE))</f>
        <v>L</v>
      </c>
      <c r="D36" s="31" t="str">
        <f>IF(ISBLANK(B36),"",VLOOKUP(B36,Entries!$A$4:$C$70,3,FALSE))</f>
        <v>Benfleet Ladies A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24</v>
      </c>
      <c r="I36" s="66" t="s">
        <v>141</v>
      </c>
      <c r="J36" s="65">
        <v>48</v>
      </c>
      <c r="K36" s="34"/>
      <c r="AA36" s="24">
        <v>48</v>
      </c>
      <c r="AB36" s="25">
        <v>24</v>
      </c>
      <c r="AC36" s="25" t="s">
        <v>3</v>
      </c>
      <c r="AD36" s="36" t="s">
        <v>141</v>
      </c>
      <c r="AE36" s="25">
        <v>48</v>
      </c>
    </row>
    <row r="37" spans="1:31" ht="15">
      <c r="A37" s="30">
        <v>35</v>
      </c>
      <c r="B37" s="30">
        <v>23</v>
      </c>
      <c r="C37" s="30" t="str">
        <f>IF(ISBLANK(B37),"",VLOOKUP(B37,Entries!$A$4:$C$70,2,FALSE))</f>
        <v>A</v>
      </c>
      <c r="D37" s="31" t="str">
        <f>IF(ISBLANK(B37),"",VLOOKUP(B37,Entries!$A$4:$C$70,3,FALSE))</f>
        <v>Springfield Striders Mixed 4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32</v>
      </c>
      <c r="I37" s="66" t="s">
        <v>150</v>
      </c>
      <c r="J37" s="65">
        <v>49</v>
      </c>
      <c r="K37" s="34"/>
      <c r="AA37" s="24">
        <v>49</v>
      </c>
      <c r="AB37" s="25">
        <v>32</v>
      </c>
      <c r="AC37" s="25" t="s">
        <v>3</v>
      </c>
      <c r="AD37" s="36" t="s">
        <v>150</v>
      </c>
      <c r="AE37" s="25">
        <v>49</v>
      </c>
    </row>
    <row r="38" spans="1:31" ht="15">
      <c r="A38" s="30">
        <v>36</v>
      </c>
      <c r="B38" s="30">
        <v>15</v>
      </c>
      <c r="C38" s="30" t="str">
        <f>IF(ISBLANK(B38),"",VLOOKUP(B38,Entries!$A$4:$C$70,2,FALSE))</f>
        <v>A</v>
      </c>
      <c r="D38" s="31" t="str">
        <f>IF(ISBLANK(B38),"",VLOOKUP(B38,Entries!$A$4:$C$70,3,FALSE))</f>
        <v>Saffron Striders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27</v>
      </c>
      <c r="I38" s="66" t="s">
        <v>57</v>
      </c>
      <c r="J38" s="65">
        <v>50</v>
      </c>
      <c r="K38" s="34"/>
      <c r="AA38" s="24">
        <v>50</v>
      </c>
      <c r="AB38" s="25">
        <v>27</v>
      </c>
      <c r="AC38" s="25" t="s">
        <v>3</v>
      </c>
      <c r="AD38" s="36" t="s">
        <v>57</v>
      </c>
      <c r="AE38" s="25">
        <v>50</v>
      </c>
    </row>
    <row r="39" spans="1:31" ht="15">
      <c r="A39" s="30">
        <v>37</v>
      </c>
      <c r="B39" s="30">
        <v>26</v>
      </c>
      <c r="C39" s="30" t="str">
        <f>IF(ISBLANK(B39),"",VLOOKUP(B39,Entries!$A$4:$C$70,2,FALSE))</f>
        <v>A</v>
      </c>
      <c r="D39" s="31" t="str">
        <f>IF(ISBLANK(B39),"",VLOOKUP(B39,Entries!$A$4:$C$70,3,FALSE))</f>
        <v>Harwich Runners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65</v>
      </c>
      <c r="I39" s="66" t="s">
        <v>200</v>
      </c>
      <c r="J39" s="65">
        <v>52</v>
      </c>
      <c r="K39" s="34"/>
      <c r="AA39" s="24">
        <v>52</v>
      </c>
      <c r="AB39" s="25">
        <v>65</v>
      </c>
      <c r="AC39" s="25" t="s">
        <v>3</v>
      </c>
      <c r="AD39" s="36" t="s">
        <v>200</v>
      </c>
      <c r="AE39" s="25">
        <v>52</v>
      </c>
    </row>
    <row r="40" spans="1:31" ht="15">
      <c r="A40" s="30">
        <v>38</v>
      </c>
      <c r="B40" s="30">
        <v>12</v>
      </c>
      <c r="C40" s="30" t="str">
        <f>IF(ISBLANK(B40),"",VLOOKUP(B40,Entries!$A$4:$C$70,2,FALSE))</f>
        <v>A</v>
      </c>
      <c r="D40" s="31" t="str">
        <f>IF(ISBLANK(B40),"",VLOOKUP(B40,Entries!$A$4:$C$70,3,FALSE))</f>
        <v>Tiptree RR Men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36</v>
      </c>
      <c r="I40" s="66" t="s">
        <v>156</v>
      </c>
      <c r="J40" s="65">
        <v>53</v>
      </c>
      <c r="K40" s="34"/>
      <c r="AA40" s="24">
        <v>53</v>
      </c>
      <c r="AB40" s="25">
        <v>36</v>
      </c>
      <c r="AC40" s="25" t="s">
        <v>3</v>
      </c>
      <c r="AD40" s="36" t="s">
        <v>156</v>
      </c>
      <c r="AE40" s="25">
        <v>53</v>
      </c>
    </row>
    <row r="41" spans="1:31" ht="15">
      <c r="A41" s="30">
        <v>39</v>
      </c>
      <c r="B41" s="30">
        <v>60</v>
      </c>
      <c r="C41" s="30" t="str">
        <f>IF(ISBLANK(B41),"",VLOOKUP(B41,Entries!$A$4:$C$70,2,FALSE))</f>
        <v>L</v>
      </c>
      <c r="D41" s="31" t="str">
        <f>IF(ISBLANK(B41),"",VLOOKUP(B41,Entries!$A$4:$C$70,3,FALSE))</f>
        <v>Tiptree RR 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4</v>
      </c>
      <c r="I41" s="66" t="s">
        <v>113</v>
      </c>
      <c r="J41" s="65">
        <v>55</v>
      </c>
      <c r="K41" s="34"/>
      <c r="AA41" s="24">
        <v>55</v>
      </c>
      <c r="AB41" s="25">
        <v>4</v>
      </c>
      <c r="AC41" s="25" t="s">
        <v>3</v>
      </c>
      <c r="AD41" s="36" t="s">
        <v>113</v>
      </c>
      <c r="AE41" s="25">
        <v>55</v>
      </c>
    </row>
    <row r="42" spans="1:31" ht="15">
      <c r="A42" s="30">
        <v>40</v>
      </c>
      <c r="B42" s="30">
        <v>53</v>
      </c>
      <c r="C42" s="30" t="str">
        <f>IF(ISBLANK(B42),"",VLOOKUP(B42,Entries!$A$4:$C$70,2,FALSE))</f>
        <v>V</v>
      </c>
      <c r="D42" s="31" t="str">
        <f>IF(ISBLANK(B42),"",VLOOKUP(B42,Entries!$A$4:$C$70,3,FALSE))</f>
        <v>Benfleet Vets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35</v>
      </c>
      <c r="I42" s="66" t="s">
        <v>155</v>
      </c>
      <c r="J42" s="65">
        <v>56</v>
      </c>
      <c r="K42" s="34"/>
      <c r="AA42" s="24">
        <v>56</v>
      </c>
      <c r="AB42" s="25">
        <v>35</v>
      </c>
      <c r="AC42" s="25" t="s">
        <v>3</v>
      </c>
      <c r="AD42" s="36" t="s">
        <v>155</v>
      </c>
      <c r="AE42" s="25">
        <v>56</v>
      </c>
    </row>
    <row r="43" spans="1:31" ht="15">
      <c r="A43" s="30">
        <v>41</v>
      </c>
      <c r="B43" s="30">
        <v>39</v>
      </c>
      <c r="C43" s="30" t="str">
        <f>IF(ISBLANK(B43),"",VLOOKUP(B43,Entries!$A$4:$C$70,2,FALSE))</f>
        <v>A</v>
      </c>
      <c r="D43" s="31" t="str">
        <f>IF(ISBLANK(B43),"",VLOOKUP(B43,Entries!$A$4:$C$70,3,FALSE))</f>
        <v>Witham RC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18</v>
      </c>
      <c r="I43" s="66" t="s">
        <v>70</v>
      </c>
      <c r="J43" s="65">
        <v>57</v>
      </c>
      <c r="K43" s="34"/>
      <c r="AA43" s="24">
        <v>57</v>
      </c>
      <c r="AB43" s="25">
        <v>18</v>
      </c>
      <c r="AC43" s="25" t="s">
        <v>3</v>
      </c>
      <c r="AD43" s="36" t="s">
        <v>70</v>
      </c>
      <c r="AE43" s="25">
        <v>57</v>
      </c>
    </row>
    <row r="44" spans="1:31" ht="15">
      <c r="A44" s="30">
        <v>42</v>
      </c>
      <c r="B44" s="30">
        <v>29</v>
      </c>
      <c r="C44" s="30" t="str">
        <f>IF(ISBLANK(B44),"",VLOOKUP(B44,Entries!$A$4:$C$70,2,FALSE))</f>
        <v>A</v>
      </c>
      <c r="D44" s="31" t="str">
        <f>IF(ISBLANK(B44),"",VLOOKUP(B44,Entries!$A$4:$C$70,3,FALSE))</f>
        <v>Thrift Green Trotters Men B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16</v>
      </c>
      <c r="I44" s="66" t="s">
        <v>132</v>
      </c>
      <c r="J44" s="65">
        <v>100</v>
      </c>
      <c r="K44" s="34"/>
      <c r="AA44" s="24">
        <v>100</v>
      </c>
      <c r="AB44" s="25">
        <v>16</v>
      </c>
      <c r="AC44" s="25" t="s">
        <v>3</v>
      </c>
      <c r="AD44" s="36" t="s">
        <v>132</v>
      </c>
      <c r="AE44" s="25">
        <v>100</v>
      </c>
    </row>
    <row r="45" spans="1:31" ht="15">
      <c r="A45" s="30">
        <v>43</v>
      </c>
      <c r="B45" s="30">
        <v>63</v>
      </c>
      <c r="C45" s="30" t="str">
        <f>IF(ISBLANK(B45),"",VLOOKUP(B45,Entries!$A$4:$C$70,2,FALSE))</f>
        <v>L</v>
      </c>
      <c r="D45" s="31" t="str">
        <f>IF(ISBLANK(B45),"",VLOOKUP(B45,Entries!$A$4:$C$70,3,FALSE))</f>
        <v>Springfield Striders Ladies B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25</v>
      </c>
      <c r="I45" s="66" t="s">
        <v>142</v>
      </c>
      <c r="J45" s="65">
        <v>100</v>
      </c>
      <c r="K45" s="34"/>
      <c r="AA45" s="24">
        <v>100</v>
      </c>
      <c r="AB45" s="25">
        <v>25</v>
      </c>
      <c r="AC45" s="25" t="s">
        <v>3</v>
      </c>
      <c r="AD45" s="36" t="s">
        <v>142</v>
      </c>
      <c r="AE45" s="25">
        <v>100</v>
      </c>
    </row>
    <row r="46" spans="1:31" ht="15">
      <c r="A46" s="30">
        <v>44</v>
      </c>
      <c r="B46" s="30">
        <v>69</v>
      </c>
      <c r="C46" s="30" t="str">
        <f>IF(ISBLANK(B46),"",VLOOKUP(B46,Entries!$A$4:$C$70,2,FALSE))</f>
        <v>L</v>
      </c>
      <c r="D46" s="31" t="str">
        <f>IF(ISBLANK(B46),"",VLOOKUP(B46,Entries!$A$4:$C$70,3,FALSE))</f>
        <v>Benfleet Ladies B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14</v>
      </c>
      <c r="I46" s="66" t="s">
        <v>160</v>
      </c>
      <c r="J46" s="65">
        <v>100</v>
      </c>
      <c r="K46" s="34"/>
      <c r="AA46" s="24">
        <v>100</v>
      </c>
      <c r="AB46" s="25">
        <v>14</v>
      </c>
      <c r="AC46" s="25" t="s">
        <v>3</v>
      </c>
      <c r="AD46" s="36" t="s">
        <v>160</v>
      </c>
      <c r="AE46" s="25">
        <v>100</v>
      </c>
    </row>
    <row r="47" spans="1:31" ht="15">
      <c r="A47" s="30">
        <v>45</v>
      </c>
      <c r="B47" s="30">
        <v>13</v>
      </c>
      <c r="C47" s="30" t="str">
        <f>IF(ISBLANK(B47),"",VLOOKUP(B47,Entries!$A$4:$C$70,2,FALSE))</f>
        <v>A</v>
      </c>
      <c r="D47" s="31" t="str">
        <f>IF(ISBLANK(B47),"",VLOOKUP(B47,Entries!$A$4:$C$70,3,FALSE))</f>
        <v>Tiptree RR Mixed A</v>
      </c>
      <c r="E47" s="30">
        <f t="shared" si="0"/>
        <v>45</v>
      </c>
      <c r="F47" s="25">
        <f>IF(COUNTIF($B$3:B47,B47)&gt;1,"*","")</f>
      </c>
      <c r="G47" s="67"/>
      <c r="H47" s="62"/>
      <c r="I47" s="63"/>
      <c r="J47" s="64"/>
      <c r="K47" s="34"/>
      <c r="AA47" s="24">
        <v>16</v>
      </c>
      <c r="AB47" s="25">
        <v>58</v>
      </c>
      <c r="AC47" s="25" t="s">
        <v>0</v>
      </c>
      <c r="AD47" s="36" t="s">
        <v>170</v>
      </c>
      <c r="AE47" s="25">
        <v>16</v>
      </c>
    </row>
    <row r="48" spans="1:31" ht="15">
      <c r="A48" s="30">
        <v>46</v>
      </c>
      <c r="B48" s="30">
        <v>54</v>
      </c>
      <c r="C48" s="30" t="str">
        <f>IF(ISBLANK(B48),"",VLOOKUP(B48,Entries!$A$4:$C$70,2,FALSE))</f>
        <v>V</v>
      </c>
      <c r="D48" s="31" t="str">
        <f>IF(ISBLANK(B48),"",VLOOKUP(B48,Entries!$A$4:$C$70,3,FALSE))</f>
        <v>Mid Essex Casuals Vets</v>
      </c>
      <c r="E48" s="30">
        <f t="shared" si="0"/>
        <v>46</v>
      </c>
      <c r="F48" s="25">
        <f>IF(COUNTIF($B$3:B48,B48)&gt;1,"*","")</f>
      </c>
      <c r="G48" s="61" t="s">
        <v>197</v>
      </c>
      <c r="H48" s="43"/>
      <c r="I48" s="42"/>
      <c r="J48" s="43" t="s">
        <v>62</v>
      </c>
      <c r="K48" s="34"/>
      <c r="AA48" s="24">
        <v>17</v>
      </c>
      <c r="AB48" s="25">
        <v>62</v>
      </c>
      <c r="AC48" s="25" t="s">
        <v>0</v>
      </c>
      <c r="AD48" s="36" t="s">
        <v>97</v>
      </c>
      <c r="AE48" s="25">
        <v>17</v>
      </c>
    </row>
    <row r="49" spans="1:31" ht="15">
      <c r="A49" s="30">
        <v>47</v>
      </c>
      <c r="B49" s="30">
        <v>9</v>
      </c>
      <c r="C49" s="30" t="str">
        <f>IF(ISBLANK(B49),"",VLOOKUP(B49,Entries!$A$4:$C$70,2,FALSE))</f>
        <v>A</v>
      </c>
      <c r="D49" s="31" t="str">
        <f>IF(ISBLANK(B49),"",VLOOKUP(B49,Entries!$A$4:$C$70,3,FALSE))</f>
        <v>Nomads A</v>
      </c>
      <c r="E49" s="30">
        <f t="shared" si="0"/>
        <v>47</v>
      </c>
      <c r="F49" s="25">
        <f>IF(COUNTIF($B$3:B49,B49)&gt;1,"*","")</f>
      </c>
      <c r="G49" s="65">
        <v>1</v>
      </c>
      <c r="H49" s="65">
        <v>58</v>
      </c>
      <c r="I49" s="66" t="s">
        <v>170</v>
      </c>
      <c r="J49" s="65">
        <v>16</v>
      </c>
      <c r="K49" s="34"/>
      <c r="AA49" s="24">
        <v>20</v>
      </c>
      <c r="AB49" s="25">
        <v>67</v>
      </c>
      <c r="AC49" s="25" t="s">
        <v>0</v>
      </c>
      <c r="AD49" s="36" t="s">
        <v>179</v>
      </c>
      <c r="AE49" s="25">
        <v>20</v>
      </c>
    </row>
    <row r="50" spans="1:31" ht="15">
      <c r="A50" s="30">
        <v>48</v>
      </c>
      <c r="B50" s="30">
        <v>24</v>
      </c>
      <c r="C50" s="30" t="str">
        <f>IF(ISBLANK(B50),"",VLOOKUP(B50,Entries!$A$4:$C$70,2,FALSE))</f>
        <v>A</v>
      </c>
      <c r="D50" s="31" t="str">
        <f>IF(ISBLANK(B50),"",VLOOKUP(B50,Entries!$A$4:$C$70,3,FALSE))</f>
        <v>Springfield Striders Mixed 5</v>
      </c>
      <c r="E50" s="30">
        <f t="shared" si="0"/>
        <v>48</v>
      </c>
      <c r="F50" s="25">
        <f>IF(COUNTIF($B$3:B50,B50)&gt;1,"*","")</f>
      </c>
      <c r="G50" s="65">
        <v>2</v>
      </c>
      <c r="H50" s="65">
        <v>62</v>
      </c>
      <c r="I50" s="66" t="s">
        <v>97</v>
      </c>
      <c r="J50" s="65">
        <v>17</v>
      </c>
      <c r="K50" s="34"/>
      <c r="AA50" s="24">
        <v>23</v>
      </c>
      <c r="AB50" s="25">
        <v>66</v>
      </c>
      <c r="AC50" s="25" t="s">
        <v>0</v>
      </c>
      <c r="AD50" s="36" t="s">
        <v>103</v>
      </c>
      <c r="AE50" s="25">
        <v>23</v>
      </c>
    </row>
    <row r="51" spans="1:31" ht="15">
      <c r="A51" s="30">
        <v>49</v>
      </c>
      <c r="B51" s="30">
        <v>32</v>
      </c>
      <c r="C51" s="30" t="str">
        <f>IF(ISBLANK(B51),"",VLOOKUP(B51,Entries!$A$4:$C$70,2,FALSE))</f>
        <v>A</v>
      </c>
      <c r="D51" s="31" t="str">
        <f>IF(ISBLANK(B51),"",VLOOKUP(B51,Entries!$A$4:$C$70,3,FALSE))</f>
        <v>Southend AC Mixed</v>
      </c>
      <c r="E51" s="30">
        <f t="shared" si="0"/>
        <v>49</v>
      </c>
      <c r="F51" s="25">
        <f>IF(COUNTIF($B$3:B51,B51)&gt;1,"*","")</f>
      </c>
      <c r="G51" s="65">
        <v>3</v>
      </c>
      <c r="H51" s="65">
        <v>67</v>
      </c>
      <c r="I51" s="66" t="s">
        <v>179</v>
      </c>
      <c r="J51" s="65">
        <v>20</v>
      </c>
      <c r="K51" s="34"/>
      <c r="AA51" s="24">
        <v>27</v>
      </c>
      <c r="AB51" s="25">
        <v>70</v>
      </c>
      <c r="AC51" s="25" t="s">
        <v>0</v>
      </c>
      <c r="AD51" s="36" t="s">
        <v>192</v>
      </c>
      <c r="AE51" s="25">
        <v>27</v>
      </c>
    </row>
    <row r="52" spans="1:31" ht="15">
      <c r="A52" s="30">
        <v>50</v>
      </c>
      <c r="B52" s="30">
        <v>27</v>
      </c>
      <c r="C52" s="30" t="str">
        <f>IF(ISBLANK(B52),"",VLOOKUP(B52,Entries!$A$4:$C$70,2,FALSE))</f>
        <v>A</v>
      </c>
      <c r="D52" s="31" t="str">
        <f>IF(ISBLANK(B52),"",VLOOKUP(B52,Entries!$A$4:$C$70,3,FALSE))</f>
        <v>Harwich Runners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66</v>
      </c>
      <c r="I52" s="66" t="s">
        <v>103</v>
      </c>
      <c r="J52" s="65">
        <v>23</v>
      </c>
      <c r="K52" s="34"/>
      <c r="AA52" s="24">
        <v>29</v>
      </c>
      <c r="AB52" s="25">
        <v>61</v>
      </c>
      <c r="AC52" s="25" t="s">
        <v>0</v>
      </c>
      <c r="AD52" s="36" t="s">
        <v>172</v>
      </c>
      <c r="AE52" s="25">
        <v>29</v>
      </c>
    </row>
    <row r="53" spans="1:31" ht="15">
      <c r="A53" s="30">
        <v>51</v>
      </c>
      <c r="B53" s="30">
        <v>64</v>
      </c>
      <c r="C53" s="30" t="str">
        <f>IF(ISBLANK(B53),"",VLOOKUP(B53,Entries!$A$4:$C$70,2,FALSE))</f>
        <v>L</v>
      </c>
      <c r="D53" s="31" t="str">
        <f>IF(ISBLANK(B53),"",VLOOKUP(B53,Entries!$A$4:$C$70,3,FALSE))</f>
        <v>Thrift Green Trotters Ladies A</v>
      </c>
      <c r="E53" s="30">
        <f t="shared" si="0"/>
        <v>51</v>
      </c>
      <c r="F53" s="25">
        <f>IF(COUNTIF($B$3:B53,B53)&gt;1,"*","")</f>
      </c>
      <c r="G53" s="65">
        <v>5</v>
      </c>
      <c r="H53" s="65">
        <v>70</v>
      </c>
      <c r="I53" s="66" t="s">
        <v>192</v>
      </c>
      <c r="J53" s="65">
        <v>27</v>
      </c>
      <c r="K53" s="34"/>
      <c r="AA53" s="24">
        <v>34</v>
      </c>
      <c r="AB53" s="25">
        <v>68</v>
      </c>
      <c r="AC53" s="25" t="s">
        <v>0</v>
      </c>
      <c r="AD53" s="36" t="s">
        <v>100</v>
      </c>
      <c r="AE53" s="25">
        <v>34</v>
      </c>
    </row>
    <row r="54" spans="1:31" ht="15">
      <c r="A54" s="30">
        <v>52</v>
      </c>
      <c r="B54" s="30">
        <v>65</v>
      </c>
      <c r="C54" s="30" t="str">
        <f>IF(ISBLANK(B54),"",VLOOKUP(B54,Entries!$A$4:$C$70,2,FALSE))</f>
        <v>A</v>
      </c>
      <c r="D54" s="31" t="str">
        <f>IF(ISBLANK(B54),"",VLOOKUP(B54,Entries!$A$4:$C$70,3,FALSE))</f>
        <v>Thrift Green Trotters Mixed</v>
      </c>
      <c r="E54" s="30">
        <f t="shared" si="0"/>
        <v>52</v>
      </c>
      <c r="F54" s="25">
        <f>IF(COUNTIF($B$3:B54,B54)&gt;1,"*","")</f>
      </c>
      <c r="G54" s="65">
        <v>6</v>
      </c>
      <c r="H54" s="65">
        <v>61</v>
      </c>
      <c r="I54" s="66" t="s">
        <v>172</v>
      </c>
      <c r="J54" s="65">
        <v>29</v>
      </c>
      <c r="K54" s="34"/>
      <c r="AA54" s="24">
        <v>39</v>
      </c>
      <c r="AB54" s="25">
        <v>60</v>
      </c>
      <c r="AC54" s="25" t="s">
        <v>0</v>
      </c>
      <c r="AD54" s="36" t="s">
        <v>171</v>
      </c>
      <c r="AE54" s="25">
        <v>39</v>
      </c>
    </row>
    <row r="55" spans="1:31" ht="15">
      <c r="A55" s="30">
        <v>53</v>
      </c>
      <c r="B55" s="30">
        <v>36</v>
      </c>
      <c r="C55" s="30" t="str">
        <f>IF(ISBLANK(B55),"",VLOOKUP(B55,Entries!$A$4:$C$70,2,FALSE))</f>
        <v>A</v>
      </c>
      <c r="D55" s="31" t="str">
        <f>IF(ISBLANK(B55),"",VLOOKUP(B55,Entries!$A$4:$C$70,3,FALSE))</f>
        <v>Halstead Road Runners Mixed</v>
      </c>
      <c r="E55" s="30">
        <f t="shared" si="0"/>
        <v>53</v>
      </c>
      <c r="F55" s="25">
        <f>IF(COUNTIF($B$3:B55,B55)&gt;1,"*","")</f>
      </c>
      <c r="G55" s="65">
        <v>7</v>
      </c>
      <c r="H55" s="65">
        <v>68</v>
      </c>
      <c r="I55" s="66" t="s">
        <v>100</v>
      </c>
      <c r="J55" s="65">
        <v>34</v>
      </c>
      <c r="K55" s="34"/>
      <c r="AA55" s="24">
        <v>43</v>
      </c>
      <c r="AB55" s="25">
        <v>63</v>
      </c>
      <c r="AC55" s="25" t="s">
        <v>0</v>
      </c>
      <c r="AD55" s="36" t="s">
        <v>98</v>
      </c>
      <c r="AE55" s="25">
        <v>43</v>
      </c>
    </row>
    <row r="56" spans="1:31" ht="15">
      <c r="A56" s="30">
        <v>54</v>
      </c>
      <c r="B56" s="30">
        <v>57</v>
      </c>
      <c r="C56" s="30" t="str">
        <f>IF(ISBLANK(B56),"",VLOOKUP(B56,Entries!$A$4:$C$70,2,FALSE))</f>
        <v>L</v>
      </c>
      <c r="D56" s="31" t="str">
        <f>IF(ISBLANK(B56),"",VLOOKUP(B56,Entries!$A$4:$C$70,3,FALSE))</f>
        <v>Pitsea RC </v>
      </c>
      <c r="E56" s="30">
        <f t="shared" si="0"/>
        <v>54</v>
      </c>
      <c r="F56" s="25">
        <f>IF(COUNTIF($B$3:B56,B56)&gt;1,"*","")</f>
      </c>
      <c r="G56" s="65">
        <v>8</v>
      </c>
      <c r="H56" s="65">
        <v>60</v>
      </c>
      <c r="I56" s="66" t="s">
        <v>171</v>
      </c>
      <c r="J56" s="65">
        <v>39</v>
      </c>
      <c r="K56" s="34"/>
      <c r="AA56" s="24">
        <v>44</v>
      </c>
      <c r="AB56" s="25">
        <v>69</v>
      </c>
      <c r="AC56" s="25" t="s">
        <v>0</v>
      </c>
      <c r="AD56" s="36" t="s">
        <v>101</v>
      </c>
      <c r="AE56" s="25">
        <v>44</v>
      </c>
    </row>
    <row r="57" spans="1:31" ht="15">
      <c r="A57" s="30">
        <v>55</v>
      </c>
      <c r="B57" s="30">
        <v>4</v>
      </c>
      <c r="C57" s="30" t="str">
        <f>IF(ISBLANK(B57),"",VLOOKUP(B57,Entries!$A$4:$C$70,2,FALSE))</f>
        <v>A</v>
      </c>
      <c r="D57" s="31" t="str">
        <f>IF(ISBLANK(B57),"",VLOOKUP(B57,Entries!$A$4:$C$70,3,FALSE))</f>
        <v>Pitsea RC mixed</v>
      </c>
      <c r="E57" s="30">
        <f t="shared" si="0"/>
        <v>55</v>
      </c>
      <c r="F57" s="25">
        <f>IF(COUNTIF($B$3:B57,B57)&gt;1,"*","")</f>
      </c>
      <c r="G57" s="65">
        <v>9</v>
      </c>
      <c r="H57" s="65">
        <v>63</v>
      </c>
      <c r="I57" s="66" t="s">
        <v>98</v>
      </c>
      <c r="J57" s="65">
        <v>43</v>
      </c>
      <c r="K57" s="34"/>
      <c r="AA57" s="24">
        <v>51</v>
      </c>
      <c r="AB57" s="25">
        <v>64</v>
      </c>
      <c r="AC57" s="25" t="s">
        <v>0</v>
      </c>
      <c r="AD57" s="36" t="s">
        <v>174</v>
      </c>
      <c r="AE57" s="25">
        <v>51</v>
      </c>
    </row>
    <row r="58" spans="1:31" ht="15">
      <c r="A58" s="30">
        <v>56</v>
      </c>
      <c r="B58" s="30">
        <v>35</v>
      </c>
      <c r="C58" s="30" t="str">
        <f>IF(ISBLANK(B58),"",VLOOKUP(B58,Entries!$A$4:$C$70,2,FALSE))</f>
        <v>A</v>
      </c>
      <c r="D58" s="31" t="str">
        <f>IF(ISBLANK(B58),"",VLOOKUP(B58,Entries!$A$4:$C$70,3,FALSE))</f>
        <v>GFDR Mixed</v>
      </c>
      <c r="E58" s="30">
        <f t="shared" si="0"/>
        <v>56</v>
      </c>
      <c r="F58" s="25">
        <f>IF(COUNTIF($B$3:B58,B58)&gt;1,"*","")</f>
      </c>
      <c r="G58" s="65">
        <v>10</v>
      </c>
      <c r="H58" s="65">
        <v>69</v>
      </c>
      <c r="I58" s="66" t="s">
        <v>101</v>
      </c>
      <c r="J58" s="65">
        <v>44</v>
      </c>
      <c r="K58" s="34"/>
      <c r="AA58" s="24">
        <v>54</v>
      </c>
      <c r="AB58" s="25">
        <v>57</v>
      </c>
      <c r="AC58" s="25" t="s">
        <v>0</v>
      </c>
      <c r="AD58" s="36" t="s">
        <v>169</v>
      </c>
      <c r="AE58" s="25">
        <v>54</v>
      </c>
    </row>
    <row r="59" spans="1:31" ht="15">
      <c r="A59" s="30">
        <v>57</v>
      </c>
      <c r="B59" s="30">
        <v>18</v>
      </c>
      <c r="C59" s="30" t="str">
        <f>IF(ISBLANK(B59),"",VLOOKUP(B59,Entries!$A$4:$C$70,2,FALSE))</f>
        <v>A</v>
      </c>
      <c r="D59" s="31" t="str">
        <f>IF(ISBLANK(B59),"",VLOOKUP(B59,Entries!$A$4:$C$70,3,FALSE))</f>
        <v>Springfield Striders Men A</v>
      </c>
      <c r="E59" s="30">
        <f t="shared" si="0"/>
        <v>57</v>
      </c>
      <c r="F59" s="25">
        <f>IF(COUNTIF($B$3:B59,B59)&gt;1,"*","")</f>
      </c>
      <c r="G59" s="65">
        <v>11</v>
      </c>
      <c r="H59" s="65">
        <v>64</v>
      </c>
      <c r="I59" s="66" t="s">
        <v>174</v>
      </c>
      <c r="J59" s="65">
        <v>51</v>
      </c>
      <c r="K59" s="34"/>
      <c r="AA59" s="24">
        <v>6</v>
      </c>
      <c r="AB59" s="25">
        <v>52</v>
      </c>
      <c r="AC59" s="25" t="s">
        <v>2</v>
      </c>
      <c r="AD59" s="36" t="s">
        <v>35</v>
      </c>
      <c r="AE59" s="25">
        <v>6</v>
      </c>
    </row>
    <row r="60" spans="1:31" ht="15">
      <c r="A60" s="30">
        <v>100</v>
      </c>
      <c r="B60" s="30">
        <v>16</v>
      </c>
      <c r="C60" s="30" t="str">
        <f>IF(ISBLANK(B60),"",VLOOKUP(B60,Entries!$A$4:$C$70,2,FALSE))</f>
        <v>A</v>
      </c>
      <c r="D60" s="31" t="str">
        <f>IF(ISBLANK(B60),"",VLOOKUP(B60,Entries!$A$4:$C$70,3,FALSE))</f>
        <v>Eton Manor AC B</v>
      </c>
      <c r="E60" s="30">
        <f t="shared" si="0"/>
        <v>100</v>
      </c>
      <c r="F60" s="25">
        <f>IF(COUNTIF($B$3:B60,B60)&gt;1,"*","")</f>
      </c>
      <c r="G60" s="65">
        <v>12</v>
      </c>
      <c r="H60" s="65">
        <v>57</v>
      </c>
      <c r="I60" s="66" t="s">
        <v>169</v>
      </c>
      <c r="J60" s="65">
        <v>54</v>
      </c>
      <c r="K60" s="34"/>
      <c r="AA60" s="24">
        <v>18</v>
      </c>
      <c r="AB60" s="25">
        <v>51</v>
      </c>
      <c r="AC60" s="25" t="s">
        <v>2</v>
      </c>
      <c r="AD60" s="36" t="s">
        <v>74</v>
      </c>
      <c r="AE60" s="25">
        <v>18</v>
      </c>
    </row>
    <row r="61" spans="1:31" ht="15">
      <c r="A61" s="30">
        <v>100</v>
      </c>
      <c r="B61" s="68">
        <v>25</v>
      </c>
      <c r="C61" s="30" t="str">
        <f>IF(ISBLANK(B61),"",VLOOKUP(B61,Entries!$A$4:$C$70,2,FALSE))</f>
        <v>A</v>
      </c>
      <c r="D61" s="31" t="str">
        <f>IF(ISBLANK(B61),"",VLOOKUP(B61,Entries!$A$4:$C$70,3,FALSE))</f>
        <v>Springfield Striders Mixed 6</v>
      </c>
      <c r="E61" s="30">
        <f t="shared" si="0"/>
        <v>100</v>
      </c>
      <c r="F61" s="25">
        <f>IF(COUNTIF($B$3:B61,B61)&gt;1,"*","")</f>
      </c>
      <c r="G61" s="49"/>
      <c r="H61" s="62"/>
      <c r="I61" s="63"/>
      <c r="J61" s="64"/>
      <c r="K61" s="34"/>
      <c r="AA61" s="24">
        <v>40</v>
      </c>
      <c r="AB61" s="25">
        <v>53</v>
      </c>
      <c r="AC61" s="25" t="s">
        <v>2</v>
      </c>
      <c r="AD61" s="36" t="s">
        <v>167</v>
      </c>
      <c r="AE61" s="25">
        <v>40</v>
      </c>
    </row>
    <row r="62" spans="1:31" ht="15">
      <c r="A62" s="30">
        <v>100</v>
      </c>
      <c r="B62" s="30">
        <v>50</v>
      </c>
      <c r="C62" s="30" t="str">
        <f>IF(ISBLANK(B62),"",VLOOKUP(B62,Entries!$A$4:$C$70,2,FALSE))</f>
        <v>V</v>
      </c>
      <c r="D62" s="31" t="str">
        <f>IF(ISBLANK(B62),"",VLOOKUP(B62,Entries!$A$4:$C$70,3,FALSE))</f>
        <v>IAC Vets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46</v>
      </c>
      <c r="AB62" s="25">
        <v>54</v>
      </c>
      <c r="AC62" s="25" t="s">
        <v>2</v>
      </c>
      <c r="AD62" s="36" t="s">
        <v>168</v>
      </c>
      <c r="AE62" s="25">
        <v>46</v>
      </c>
    </row>
    <row r="63" spans="1:31" ht="15">
      <c r="A63" s="30">
        <v>100</v>
      </c>
      <c r="B63" s="30">
        <v>14</v>
      </c>
      <c r="C63" s="30" t="str">
        <f>IF(ISBLANK(B63),"",VLOOKUP(B63,Entries!$A$4:$C$70,2,FALSE))</f>
        <v>A</v>
      </c>
      <c r="D63" s="31" t="str">
        <f>IF(ISBLANK(B63),"",VLOOKUP(B63,Entries!$A$4:$C$70,3,FALSE))</f>
        <v>Mid Essex Casuals Mixed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52</v>
      </c>
      <c r="I63" s="66" t="s">
        <v>35</v>
      </c>
      <c r="J63" s="65">
        <v>6</v>
      </c>
      <c r="K63" s="34"/>
      <c r="AA63" s="24">
        <v>100</v>
      </c>
      <c r="AB63" s="25">
        <v>50</v>
      </c>
      <c r="AC63" s="25" t="s">
        <v>2</v>
      </c>
      <c r="AD63" s="36" t="s">
        <v>165</v>
      </c>
      <c r="AE63" s="25">
        <v>100</v>
      </c>
    </row>
    <row r="64" spans="6:11" ht="15">
      <c r="F64" s="25">
        <f>IF(COUNTIF($B$3:B64,B64)&gt;1,"*","")</f>
      </c>
      <c r="G64" s="65">
        <v>2</v>
      </c>
      <c r="H64" s="65">
        <v>51</v>
      </c>
      <c r="I64" s="66" t="s">
        <v>74</v>
      </c>
      <c r="J64" s="65">
        <v>18</v>
      </c>
      <c r="K64" s="34"/>
    </row>
    <row r="65" spans="6:11" ht="15">
      <c r="F65" s="25">
        <f>IF(COUNTIF($B$3:B65,B65)&gt;1,"*","")</f>
      </c>
      <c r="G65" s="65">
        <v>3</v>
      </c>
      <c r="H65" s="65">
        <v>53</v>
      </c>
      <c r="I65" s="66" t="s">
        <v>167</v>
      </c>
      <c r="J65" s="65">
        <v>40</v>
      </c>
      <c r="K65" s="34"/>
    </row>
    <row r="66" spans="6:11" ht="15">
      <c r="F66" s="25">
        <f>IF(COUNTIF($B$3:B66,B66)&gt;1,"*","")</f>
      </c>
      <c r="G66" s="65">
        <v>4</v>
      </c>
      <c r="H66" s="65">
        <v>54</v>
      </c>
      <c r="I66" s="66" t="s">
        <v>168</v>
      </c>
      <c r="J66" s="65">
        <v>46</v>
      </c>
      <c r="K66" s="34"/>
    </row>
    <row r="67" spans="6:11" ht="15">
      <c r="F67" s="25">
        <f>IF(COUNTIF($B$3:B67,B67)&gt;1,"*","")</f>
      </c>
      <c r="G67" s="30">
        <v>5</v>
      </c>
      <c r="H67" s="30">
        <v>50</v>
      </c>
      <c r="I67" s="31" t="s">
        <v>165</v>
      </c>
      <c r="J67" s="30">
        <v>100</v>
      </c>
      <c r="K67" s="34"/>
    </row>
    <row r="68" spans="6:11" ht="15">
      <c r="F68" s="25">
        <f>IF(COUNTIF($B$3:B68,B68)&gt;1,"*","")</f>
      </c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  <row r="71" spans="8:9" ht="15">
      <c r="H71" s="60"/>
      <c r="I71" s="34"/>
    </row>
    <row r="72" spans="8:9" ht="15">
      <c r="H72" s="60"/>
      <c r="I72" s="34"/>
    </row>
    <row r="73" spans="8:9" ht="15">
      <c r="H73" s="60"/>
      <c r="I73" s="34"/>
    </row>
  </sheetData>
  <sheetProtection/>
  <mergeCells count="2">
    <mergeCell ref="A1:E1"/>
    <mergeCell ref="G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6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18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63">IF(ISBLANK(B3),"",A3)</f>
        <v>1</v>
      </c>
      <c r="F3" s="25">
        <f>IF(COUNTIF($B$3:B3,B3)&gt;1,"*","")</f>
      </c>
      <c r="G3" s="65">
        <v>1</v>
      </c>
      <c r="H3" s="65">
        <v>18</v>
      </c>
      <c r="I3" s="66" t="s">
        <v>70</v>
      </c>
      <c r="J3" s="65">
        <v>1</v>
      </c>
      <c r="K3" s="34"/>
      <c r="AA3" s="24">
        <v>1</v>
      </c>
      <c r="AB3" s="25">
        <v>18</v>
      </c>
      <c r="AC3" s="25" t="s">
        <v>3</v>
      </c>
      <c r="AD3" s="36" t="s">
        <v>70</v>
      </c>
      <c r="AE3" s="25">
        <v>1</v>
      </c>
    </row>
    <row r="4" spans="1:31" ht="15">
      <c r="A4" s="30">
        <v>2</v>
      </c>
      <c r="B4" s="30">
        <v>30</v>
      </c>
      <c r="C4" s="30" t="str">
        <f>IF(ISBLANK(B4),"",VLOOKUP(B4,Entries!$A$4:$C$70,2,FALSE))</f>
        <v>A</v>
      </c>
      <c r="D4" s="31" t="str">
        <f>IF(ISBLANK(B4),"",VLOOKUP(B4,Entries!$A$4:$C$70,3,FALSE))</f>
        <v>Southend Men AC A</v>
      </c>
      <c r="E4" s="30">
        <f t="shared" si="0"/>
        <v>2</v>
      </c>
      <c r="F4" s="25">
        <f>IF(COUNTIF($B$3:B4,B4)&gt;1,"*","")</f>
      </c>
      <c r="G4" s="65">
        <v>2</v>
      </c>
      <c r="H4" s="65">
        <v>30</v>
      </c>
      <c r="I4" s="66" t="s">
        <v>148</v>
      </c>
      <c r="J4" s="65">
        <v>2</v>
      </c>
      <c r="K4" s="34"/>
      <c r="AA4" s="24">
        <v>2</v>
      </c>
      <c r="AB4" s="25">
        <v>30</v>
      </c>
      <c r="AC4" s="25" t="s">
        <v>3</v>
      </c>
      <c r="AD4" s="36" t="s">
        <v>148</v>
      </c>
      <c r="AE4" s="25">
        <v>2</v>
      </c>
    </row>
    <row r="5" spans="1:31" ht="15">
      <c r="A5" s="30">
        <v>3</v>
      </c>
      <c r="B5" s="30">
        <v>26</v>
      </c>
      <c r="C5" s="30" t="str">
        <f>IF(ISBLANK(B5),"",VLOOKUP(B5,Entries!$A$4:$C$70,2,FALSE))</f>
        <v>A</v>
      </c>
      <c r="D5" s="31" t="str">
        <f>IF(ISBLANK(B5),"",VLOOKUP(B5,Entries!$A$4:$C$70,3,FALSE))</f>
        <v>Harwich Runners</v>
      </c>
      <c r="E5" s="30">
        <f t="shared" si="0"/>
        <v>3</v>
      </c>
      <c r="F5" s="25">
        <f>IF(COUNTIF($B$3:B5,B5)&gt;1,"*","")</f>
      </c>
      <c r="G5" s="65">
        <v>3</v>
      </c>
      <c r="H5" s="65">
        <v>26</v>
      </c>
      <c r="I5" s="66" t="s">
        <v>57</v>
      </c>
      <c r="J5" s="65">
        <v>3</v>
      </c>
      <c r="K5" s="34"/>
      <c r="AA5" s="24">
        <v>3</v>
      </c>
      <c r="AB5" s="25">
        <v>26</v>
      </c>
      <c r="AC5" s="25" t="s">
        <v>3</v>
      </c>
      <c r="AD5" s="36" t="s">
        <v>57</v>
      </c>
      <c r="AE5" s="25">
        <v>3</v>
      </c>
    </row>
    <row r="6" spans="1:31" ht="15">
      <c r="A6" s="30">
        <v>4</v>
      </c>
      <c r="B6" s="30">
        <v>28</v>
      </c>
      <c r="C6" s="30" t="str">
        <f>IF(ISBLANK(B6),"",VLOOKUP(B6,Entries!$A$4:$C$70,2,FALSE))</f>
        <v>A</v>
      </c>
      <c r="D6" s="31" t="str">
        <f>IF(ISBLANK(B6),"",VLOOKUP(B6,Entries!$A$4:$C$70,3,FALSE))</f>
        <v>Thrift Green Trotters Men A</v>
      </c>
      <c r="E6" s="30">
        <f t="shared" si="0"/>
        <v>4</v>
      </c>
      <c r="F6" s="25">
        <f>IF(COUNTIF($B$3:B6,B6)&gt;1,"*","")</f>
      </c>
      <c r="G6" s="65">
        <v>4</v>
      </c>
      <c r="H6" s="65">
        <v>28</v>
      </c>
      <c r="I6" s="66" t="s">
        <v>144</v>
      </c>
      <c r="J6" s="65">
        <v>4</v>
      </c>
      <c r="K6" s="34"/>
      <c r="AA6" s="24">
        <v>4</v>
      </c>
      <c r="AB6" s="25">
        <v>28</v>
      </c>
      <c r="AC6" s="25" t="s">
        <v>3</v>
      </c>
      <c r="AD6" s="36" t="s">
        <v>144</v>
      </c>
      <c r="AE6" s="25">
        <v>4</v>
      </c>
    </row>
    <row r="7" spans="1:31" ht="15">
      <c r="A7" s="30">
        <v>5</v>
      </c>
      <c r="B7" s="30">
        <v>19</v>
      </c>
      <c r="C7" s="30" t="str">
        <f>IF(ISBLANK(B7),"",VLOOKUP(B7,Entries!$A$4:$C$70,2,FALSE))</f>
        <v>A</v>
      </c>
      <c r="D7" s="31" t="str">
        <f>IF(ISBLANK(B7),"",VLOOKUP(B7,Entries!$A$4:$C$70,3,FALSE))</f>
        <v>Springfield Striders Men B</v>
      </c>
      <c r="E7" s="30">
        <f t="shared" si="0"/>
        <v>5</v>
      </c>
      <c r="F7" s="25">
        <f>IF(COUNTIF($B$3:B7,B7)&gt;1,"*","")</f>
      </c>
      <c r="G7" s="65">
        <v>5</v>
      </c>
      <c r="H7" s="65">
        <v>19</v>
      </c>
      <c r="I7" s="66" t="s">
        <v>80</v>
      </c>
      <c r="J7" s="65">
        <v>5</v>
      </c>
      <c r="K7" s="34"/>
      <c r="AA7" s="24">
        <v>5</v>
      </c>
      <c r="AB7" s="25">
        <v>19</v>
      </c>
      <c r="AC7" s="25" t="s">
        <v>3</v>
      </c>
      <c r="AD7" s="36" t="s">
        <v>80</v>
      </c>
      <c r="AE7" s="25">
        <v>5</v>
      </c>
    </row>
    <row r="8" spans="1:31" ht="15">
      <c r="A8" s="30">
        <v>6</v>
      </c>
      <c r="B8" s="30">
        <v>40</v>
      </c>
      <c r="C8" s="30" t="str">
        <f>IF(ISBLANK(B8),"",VLOOKUP(B8,Entries!$A$4:$C$70,2,FALSE))</f>
        <v>A</v>
      </c>
      <c r="D8" s="31" t="str">
        <f>IF(ISBLANK(B8),"",VLOOKUP(B8,Entries!$A$4:$C$70,3,FALSE))</f>
        <v>Benfleet Men A</v>
      </c>
      <c r="E8" s="30">
        <f t="shared" si="0"/>
        <v>6</v>
      </c>
      <c r="F8" s="25">
        <f>IF(COUNTIF($B$3:B8,B8)&gt;1,"*","")</f>
      </c>
      <c r="G8" s="65">
        <v>6</v>
      </c>
      <c r="H8" s="65">
        <v>40</v>
      </c>
      <c r="I8" s="66" t="s">
        <v>81</v>
      </c>
      <c r="J8" s="65">
        <v>6</v>
      </c>
      <c r="K8" s="34"/>
      <c r="AA8" s="24">
        <v>6</v>
      </c>
      <c r="AB8" s="25">
        <v>40</v>
      </c>
      <c r="AC8" s="25" t="s">
        <v>3</v>
      </c>
      <c r="AD8" s="36" t="s">
        <v>81</v>
      </c>
      <c r="AE8" s="25">
        <v>6</v>
      </c>
    </row>
    <row r="9" spans="1:31" ht="15">
      <c r="A9" s="30">
        <v>7</v>
      </c>
      <c r="B9" s="30">
        <v>54</v>
      </c>
      <c r="C9" s="30" t="str">
        <f>IF(ISBLANK(B9),"",VLOOKUP(B9,Entries!$A$4:$C$70,2,FALSE))</f>
        <v>V</v>
      </c>
      <c r="D9" s="31" t="str">
        <f>IF(ISBLANK(B9),"",VLOOKUP(B9,Entries!$A$4:$C$70,3,FALSE))</f>
        <v>Mid Essex Casuals Vets</v>
      </c>
      <c r="E9" s="30">
        <f t="shared" si="0"/>
        <v>7</v>
      </c>
      <c r="F9" s="25">
        <f>IF(COUNTIF($B$3:B9,B9)&gt;1,"*","")</f>
      </c>
      <c r="G9" s="65">
        <v>7</v>
      </c>
      <c r="H9" s="65">
        <v>21</v>
      </c>
      <c r="I9" s="66" t="s">
        <v>138</v>
      </c>
      <c r="J9" s="65">
        <v>8</v>
      </c>
      <c r="K9" s="34"/>
      <c r="AA9" s="24">
        <v>8</v>
      </c>
      <c r="AB9" s="25">
        <v>21</v>
      </c>
      <c r="AC9" s="25" t="s">
        <v>3</v>
      </c>
      <c r="AD9" s="36" t="s">
        <v>138</v>
      </c>
      <c r="AE9" s="25">
        <v>8</v>
      </c>
    </row>
    <row r="10" spans="1:31" ht="15">
      <c r="A10" s="30">
        <v>8</v>
      </c>
      <c r="B10" s="30">
        <v>21</v>
      </c>
      <c r="C10" s="30" t="str">
        <f>IF(ISBLANK(B10),"",VLOOKUP(B10,Entries!$A$4:$C$70,2,FALSE))</f>
        <v>A</v>
      </c>
      <c r="D10" s="31" t="str">
        <f>IF(ISBLANK(B10),"",VLOOKUP(B10,Entries!$A$4:$C$70,3,FALSE))</f>
        <v>Springfield Striders Mixed 2</v>
      </c>
      <c r="E10" s="30">
        <f t="shared" si="0"/>
        <v>8</v>
      </c>
      <c r="F10" s="25">
        <f>IF(COUNTIF($B$3:B10,B10)&gt;1,"*","")</f>
      </c>
      <c r="G10" s="65">
        <v>8</v>
      </c>
      <c r="H10" s="65">
        <v>37</v>
      </c>
      <c r="I10" s="66" t="s">
        <v>157</v>
      </c>
      <c r="J10" s="65">
        <v>9</v>
      </c>
      <c r="K10" s="34"/>
      <c r="AA10" s="24">
        <v>9</v>
      </c>
      <c r="AB10" s="25">
        <v>37</v>
      </c>
      <c r="AC10" s="25" t="s">
        <v>3</v>
      </c>
      <c r="AD10" s="36" t="s">
        <v>157</v>
      </c>
      <c r="AE10" s="25">
        <v>9</v>
      </c>
    </row>
    <row r="11" spans="1:31" ht="15">
      <c r="A11" s="30">
        <v>9</v>
      </c>
      <c r="B11" s="30">
        <v>37</v>
      </c>
      <c r="C11" s="30" t="str">
        <f>IF(ISBLANK(B11),"",VLOOKUP(B11,Entries!$A$4:$C$70,2,FALSE))</f>
        <v>A</v>
      </c>
      <c r="D11" s="31" t="str">
        <f>IF(ISBLANK(B11),"",VLOOKUP(B11,Entries!$A$4:$C$70,3,FALSE))</f>
        <v>Mid Essex Casuals Men</v>
      </c>
      <c r="E11" s="30">
        <f t="shared" si="0"/>
        <v>9</v>
      </c>
      <c r="F11" s="25">
        <f>IF(COUNTIF($B$3:B11,B11)&gt;1,"*","")</f>
      </c>
      <c r="G11" s="65">
        <v>9</v>
      </c>
      <c r="H11" s="65">
        <v>41</v>
      </c>
      <c r="I11" s="66" t="s">
        <v>82</v>
      </c>
      <c r="J11" s="65">
        <v>10</v>
      </c>
      <c r="K11" s="34"/>
      <c r="AA11" s="24">
        <v>10</v>
      </c>
      <c r="AB11" s="25">
        <v>41</v>
      </c>
      <c r="AC11" s="25" t="s">
        <v>3</v>
      </c>
      <c r="AD11" s="36" t="s">
        <v>82</v>
      </c>
      <c r="AE11" s="25">
        <v>10</v>
      </c>
    </row>
    <row r="12" spans="1:31" ht="15">
      <c r="A12" s="30">
        <v>10</v>
      </c>
      <c r="B12" s="30">
        <v>41</v>
      </c>
      <c r="C12" s="30" t="str">
        <f>IF(ISBLANK(B12),"",VLOOKUP(B12,Entries!$A$4:$C$70,2,FALSE))</f>
        <v>A</v>
      </c>
      <c r="D12" s="31" t="str">
        <f>IF(ISBLANK(B12),"",VLOOKUP(B12,Entries!$A$4:$C$70,3,FALSE))</f>
        <v>Benfleet Men B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12</v>
      </c>
      <c r="I12" s="66" t="s">
        <v>126</v>
      </c>
      <c r="J12" s="65">
        <v>12</v>
      </c>
      <c r="K12" s="34"/>
      <c r="AA12" s="24">
        <v>12</v>
      </c>
      <c r="AB12" s="25">
        <v>12</v>
      </c>
      <c r="AC12" s="25" t="s">
        <v>3</v>
      </c>
      <c r="AD12" s="36" t="s">
        <v>126</v>
      </c>
      <c r="AE12" s="25">
        <v>12</v>
      </c>
    </row>
    <row r="13" spans="1:31" ht="15">
      <c r="A13" s="30">
        <v>11</v>
      </c>
      <c r="B13" s="30">
        <v>66</v>
      </c>
      <c r="C13" s="30" t="str">
        <f>IF(ISBLANK(B13),"",VLOOKUP(B13,Entries!$A$4:$C$70,2,FALSE))</f>
        <v>L</v>
      </c>
      <c r="D13" s="31" t="str">
        <f>IF(ISBLANK(B13),"",VLOOKUP(B13,Entries!$A$4:$C$70,3,FALSE))</f>
        <v>Southend Ladies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36</v>
      </c>
      <c r="I13" s="66" t="s">
        <v>156</v>
      </c>
      <c r="J13" s="65">
        <v>13</v>
      </c>
      <c r="K13" s="34"/>
      <c r="AA13" s="24">
        <v>13</v>
      </c>
      <c r="AB13" s="25">
        <v>36</v>
      </c>
      <c r="AC13" s="25" t="s">
        <v>3</v>
      </c>
      <c r="AD13" s="36" t="s">
        <v>156</v>
      </c>
      <c r="AE13" s="25">
        <v>13</v>
      </c>
    </row>
    <row r="14" spans="1:31" ht="15">
      <c r="A14" s="30">
        <v>12</v>
      </c>
      <c r="B14" s="30">
        <v>12</v>
      </c>
      <c r="C14" s="30" t="str">
        <f>IF(ISBLANK(B14),"",VLOOKUP(B14,Entries!$A$4:$C$70,2,FALSE))</f>
        <v>A</v>
      </c>
      <c r="D14" s="31" t="str">
        <f>IF(ISBLANK(B14),"",VLOOKUP(B14,Entries!$A$4:$C$70,3,FALSE))</f>
        <v>Tiptree RR Men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6</v>
      </c>
      <c r="I14" s="66" t="s">
        <v>115</v>
      </c>
      <c r="J14" s="65">
        <v>15</v>
      </c>
      <c r="K14" s="34"/>
      <c r="AA14" s="24">
        <v>15</v>
      </c>
      <c r="AB14" s="25">
        <v>6</v>
      </c>
      <c r="AC14" s="25" t="s">
        <v>3</v>
      </c>
      <c r="AD14" s="36" t="s">
        <v>115</v>
      </c>
      <c r="AE14" s="25">
        <v>15</v>
      </c>
    </row>
    <row r="15" spans="1:31" ht="15">
      <c r="A15" s="30">
        <v>13</v>
      </c>
      <c r="B15" s="30">
        <v>36</v>
      </c>
      <c r="C15" s="30" t="str">
        <f>IF(ISBLANK(B15),"",VLOOKUP(B15,Entries!$A$4:$C$70,2,FALSE))</f>
        <v>A</v>
      </c>
      <c r="D15" s="31" t="str">
        <f>IF(ISBLANK(B15),"",VLOOKUP(B15,Entries!$A$4:$C$70,3,FALSE))</f>
        <v>Halstead Road Runners Mixed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33</v>
      </c>
      <c r="I15" s="66" t="s">
        <v>151</v>
      </c>
      <c r="J15" s="65">
        <v>16</v>
      </c>
      <c r="K15" s="34"/>
      <c r="AA15" s="24">
        <v>16</v>
      </c>
      <c r="AB15" s="25">
        <v>33</v>
      </c>
      <c r="AC15" s="25" t="s">
        <v>3</v>
      </c>
      <c r="AD15" s="36" t="s">
        <v>151</v>
      </c>
      <c r="AE15" s="25">
        <v>16</v>
      </c>
    </row>
    <row r="16" spans="1:31" ht="15">
      <c r="A16" s="30">
        <v>14</v>
      </c>
      <c r="B16" s="30">
        <v>52</v>
      </c>
      <c r="C16" s="30" t="str">
        <f>IF(ISBLANK(B16),"",VLOOKUP(B16,Entries!$A$4:$C$70,2,FALSE))</f>
        <v>V</v>
      </c>
      <c r="D16" s="31" t="str">
        <f>IF(ISBLANK(B16),"",VLOOKUP(B16,Entries!$A$4:$C$70,3,FALSE))</f>
        <v>Harwich Runners Vets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31</v>
      </c>
      <c r="I16" s="66" t="s">
        <v>149</v>
      </c>
      <c r="J16" s="65">
        <v>19</v>
      </c>
      <c r="K16" s="34"/>
      <c r="AA16" s="24">
        <v>19</v>
      </c>
      <c r="AB16" s="25">
        <v>31</v>
      </c>
      <c r="AC16" s="25" t="s">
        <v>3</v>
      </c>
      <c r="AD16" s="36" t="s">
        <v>149</v>
      </c>
      <c r="AE16" s="25">
        <v>19</v>
      </c>
    </row>
    <row r="17" spans="1:31" ht="15">
      <c r="A17" s="30">
        <v>15</v>
      </c>
      <c r="B17" s="30">
        <v>6</v>
      </c>
      <c r="C17" s="30" t="str">
        <f>IF(ISBLANK(B17),"",VLOOKUP(B17,Entries!$A$4:$C$70,2,FALSE))</f>
        <v>A</v>
      </c>
      <c r="D17" s="31" t="str">
        <f>IF(ISBLANK(B17),"",VLOOKUP(B17,Entries!$A$4:$C$70,3,FALSE))</f>
        <v>Leigh on Sea Striders Men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20</v>
      </c>
      <c r="I17" s="66" t="s">
        <v>137</v>
      </c>
      <c r="J17" s="65">
        <v>20</v>
      </c>
      <c r="K17" s="34"/>
      <c r="AA17" s="24">
        <v>20</v>
      </c>
      <c r="AB17" s="25">
        <v>20</v>
      </c>
      <c r="AC17" s="25" t="s">
        <v>3</v>
      </c>
      <c r="AD17" s="36" t="s">
        <v>137</v>
      </c>
      <c r="AE17" s="25">
        <v>20</v>
      </c>
    </row>
    <row r="18" spans="1:31" ht="15">
      <c r="A18" s="30">
        <v>16</v>
      </c>
      <c r="B18" s="30">
        <v>33</v>
      </c>
      <c r="C18" s="30" t="str">
        <f>IF(ISBLANK(B18),"",VLOOKUP(B18,Entries!$A$4:$C$70,2,FALSE))</f>
        <v>A</v>
      </c>
      <c r="D18" s="31" t="str">
        <f>IF(ISBLANK(B18),"",VLOOKUP(B18,Entries!$A$4:$C$70,3,FALSE))</f>
        <v>GFDR Men A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1</v>
      </c>
      <c r="I18" s="66" t="s">
        <v>108</v>
      </c>
      <c r="J18" s="65">
        <v>22</v>
      </c>
      <c r="K18" s="34"/>
      <c r="AA18" s="24">
        <v>22</v>
      </c>
      <c r="AB18" s="25">
        <v>1</v>
      </c>
      <c r="AC18" s="25" t="s">
        <v>3</v>
      </c>
      <c r="AD18" s="36" t="s">
        <v>108</v>
      </c>
      <c r="AE18" s="25">
        <v>22</v>
      </c>
    </row>
    <row r="19" spans="1:31" ht="15">
      <c r="A19" s="30">
        <v>17</v>
      </c>
      <c r="B19" s="30">
        <v>53</v>
      </c>
      <c r="C19" s="30" t="str">
        <f>IF(ISBLANK(B19),"",VLOOKUP(B19,Entries!$A$4:$C$70,2,FALSE))</f>
        <v>V</v>
      </c>
      <c r="D19" s="31" t="str">
        <f>IF(ISBLANK(B19),"",VLOOKUP(B19,Entries!$A$4:$C$70,3,FALSE))</f>
        <v>Benfleet Vets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59</v>
      </c>
      <c r="I19" s="66" t="s">
        <v>191</v>
      </c>
      <c r="J19" s="65">
        <v>23</v>
      </c>
      <c r="K19" s="34"/>
      <c r="AA19" s="24">
        <v>23</v>
      </c>
      <c r="AB19" s="25">
        <v>59</v>
      </c>
      <c r="AC19" s="25" t="s">
        <v>3</v>
      </c>
      <c r="AD19" s="36" t="s">
        <v>191</v>
      </c>
      <c r="AE19" s="25">
        <v>23</v>
      </c>
    </row>
    <row r="20" spans="1:31" ht="15">
      <c r="A20" s="30">
        <v>18</v>
      </c>
      <c r="B20" s="30">
        <v>51</v>
      </c>
      <c r="C20" s="30" t="str">
        <f>IF(ISBLANK(B20),"",VLOOKUP(B20,Entries!$A$4:$C$70,2,FALSE))</f>
        <v>V</v>
      </c>
      <c r="D20" s="31" t="str">
        <f>IF(ISBLANK(B20),"",VLOOKUP(B20,Entries!$A$4:$C$70,3,FALSE))</f>
        <v>Springfield Striders Vets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29</v>
      </c>
      <c r="I20" s="66" t="s">
        <v>146</v>
      </c>
      <c r="J20" s="65">
        <v>24</v>
      </c>
      <c r="K20" s="34"/>
      <c r="AA20" s="24">
        <v>24</v>
      </c>
      <c r="AB20" s="25">
        <v>29</v>
      </c>
      <c r="AC20" s="25" t="s">
        <v>3</v>
      </c>
      <c r="AD20" s="36" t="s">
        <v>146</v>
      </c>
      <c r="AE20" s="25">
        <v>24</v>
      </c>
    </row>
    <row r="21" spans="1:31" ht="15">
      <c r="A21" s="30">
        <v>19</v>
      </c>
      <c r="B21" s="30">
        <v>31</v>
      </c>
      <c r="C21" s="30" t="str">
        <f>IF(ISBLANK(B21),"",VLOOKUP(B21,Entries!$A$4:$C$70,2,FALSE))</f>
        <v>A</v>
      </c>
      <c r="D21" s="31" t="str">
        <f>IF(ISBLANK(B21),"",VLOOKUP(B21,Entries!$A$4:$C$70,3,FALSE))</f>
        <v>Southend Men AC B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11</v>
      </c>
      <c r="I21" s="66" t="s">
        <v>125</v>
      </c>
      <c r="J21" s="65">
        <v>25</v>
      </c>
      <c r="K21" s="34"/>
      <c r="AA21" s="24">
        <v>25</v>
      </c>
      <c r="AB21" s="25">
        <v>11</v>
      </c>
      <c r="AC21" s="25" t="s">
        <v>3</v>
      </c>
      <c r="AD21" s="36" t="s">
        <v>125</v>
      </c>
      <c r="AE21" s="25">
        <v>25</v>
      </c>
    </row>
    <row r="22" spans="1:31" ht="15">
      <c r="A22" s="30">
        <v>20</v>
      </c>
      <c r="B22" s="30">
        <v>20</v>
      </c>
      <c r="C22" s="30" t="str">
        <f>IF(ISBLANK(B22),"",VLOOKUP(B22,Entries!$A$4:$C$70,2,FALSE))</f>
        <v>A</v>
      </c>
      <c r="D22" s="31" t="str">
        <f>IF(ISBLANK(B22),"",VLOOKUP(B22,Entries!$A$4:$C$70,3,FALSE))</f>
        <v>Springfield Striders Mixed 1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5</v>
      </c>
      <c r="I22" s="66" t="s">
        <v>114</v>
      </c>
      <c r="J22" s="65">
        <v>26</v>
      </c>
      <c r="K22" s="34"/>
      <c r="AA22" s="24">
        <v>26</v>
      </c>
      <c r="AB22" s="25">
        <v>5</v>
      </c>
      <c r="AC22" s="25" t="s">
        <v>3</v>
      </c>
      <c r="AD22" s="36" t="s">
        <v>114</v>
      </c>
      <c r="AE22" s="25">
        <v>26</v>
      </c>
    </row>
    <row r="23" spans="1:31" ht="15">
      <c r="A23" s="30">
        <v>21</v>
      </c>
      <c r="B23" s="30">
        <v>62</v>
      </c>
      <c r="C23" s="30" t="str">
        <f>IF(ISBLANK(B23),"",VLOOKUP(B23,Entries!$A$4:$C$70,2,FALSE))</f>
        <v>L</v>
      </c>
      <c r="D23" s="31" t="str">
        <f>IF(ISBLANK(B23),"",VLOOKUP(B23,Entries!$A$4:$C$70,3,FALSE))</f>
        <v>Springfield Striders Ladies A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17</v>
      </c>
      <c r="I23" s="66" t="s">
        <v>90</v>
      </c>
      <c r="J23" s="65">
        <v>30</v>
      </c>
      <c r="K23" s="34"/>
      <c r="AA23" s="24">
        <v>30</v>
      </c>
      <c r="AB23" s="25">
        <v>17</v>
      </c>
      <c r="AC23" s="25" t="s">
        <v>3</v>
      </c>
      <c r="AD23" s="36" t="s">
        <v>90</v>
      </c>
      <c r="AE23" s="25">
        <v>30</v>
      </c>
    </row>
    <row r="24" spans="1:31" ht="15">
      <c r="A24" s="30">
        <v>22</v>
      </c>
      <c r="B24" s="30">
        <v>1</v>
      </c>
      <c r="C24" s="30" t="str">
        <f>IF(ISBLANK(B24),"",VLOOKUP(B24,Entries!$A$4:$C$70,2,FALSE))</f>
        <v>A</v>
      </c>
      <c r="D24" s="31" t="str">
        <f>IF(ISBLANK(B24),"",VLOOKUP(B24,Entries!$A$4:$C$70,3,FALSE))</f>
        <v>IAC A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14</v>
      </c>
      <c r="I24" s="66" t="s">
        <v>160</v>
      </c>
      <c r="J24" s="65">
        <v>31</v>
      </c>
      <c r="K24" s="34"/>
      <c r="AA24" s="24">
        <v>31</v>
      </c>
      <c r="AB24" s="25">
        <v>14</v>
      </c>
      <c r="AC24" s="25" t="s">
        <v>3</v>
      </c>
      <c r="AD24" s="36" t="s">
        <v>160</v>
      </c>
      <c r="AE24" s="25">
        <v>31</v>
      </c>
    </row>
    <row r="25" spans="1:31" ht="15">
      <c r="A25" s="30">
        <v>23</v>
      </c>
      <c r="B25" s="30">
        <v>59</v>
      </c>
      <c r="C25" s="30" t="str">
        <f>IF(ISBLANK(B25),"",VLOOKUP(B25,Entries!$A$4:$C$70,2,FALSE))</f>
        <v>A</v>
      </c>
      <c r="D25" s="31" t="str">
        <f>IF(ISBLANK(B25),"",VLOOKUP(B25,Entries!$A$4:$C$70,3,FALSE))</f>
        <v>East Essex Tri Mixed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34</v>
      </c>
      <c r="I25" s="66" t="s">
        <v>154</v>
      </c>
      <c r="J25" s="65">
        <v>33</v>
      </c>
      <c r="K25" s="34"/>
      <c r="AA25" s="24">
        <v>33</v>
      </c>
      <c r="AB25" s="25">
        <v>34</v>
      </c>
      <c r="AC25" s="25" t="s">
        <v>3</v>
      </c>
      <c r="AD25" s="36" t="s">
        <v>154</v>
      </c>
      <c r="AE25" s="25">
        <v>33</v>
      </c>
    </row>
    <row r="26" spans="1:31" ht="15">
      <c r="A26" s="30">
        <v>24</v>
      </c>
      <c r="B26" s="30">
        <v>29</v>
      </c>
      <c r="C26" s="30" t="str">
        <f>IF(ISBLANK(B26),"",VLOOKUP(B26,Entries!$A$4:$C$70,2,FALSE))</f>
        <v>A</v>
      </c>
      <c r="D26" s="31" t="str">
        <f>IF(ISBLANK(B26),"",VLOOKUP(B26,Entries!$A$4:$C$70,3,FALSE))</f>
        <v>Thrift Green Trotters Men B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13</v>
      </c>
      <c r="I26" s="66" t="s">
        <v>128</v>
      </c>
      <c r="J26" s="65">
        <v>36</v>
      </c>
      <c r="K26" s="34"/>
      <c r="AA26" s="24">
        <v>36</v>
      </c>
      <c r="AB26" s="25">
        <v>13</v>
      </c>
      <c r="AC26" s="25" t="s">
        <v>3</v>
      </c>
      <c r="AD26" s="36" t="s">
        <v>128</v>
      </c>
      <c r="AE26" s="25">
        <v>36</v>
      </c>
    </row>
    <row r="27" spans="1:31" ht="15">
      <c r="A27" s="30">
        <v>25</v>
      </c>
      <c r="B27" s="30">
        <v>11</v>
      </c>
      <c r="C27" s="30" t="str">
        <f>IF(ISBLANK(B27),"",VLOOKUP(B27,Entries!$A$4:$C$70,2,FALSE))</f>
        <v>A</v>
      </c>
      <c r="D27" s="31" t="str">
        <f>IF(ISBLANK(B27),"",VLOOKUP(B27,Entries!$A$4:$C$70,3,FALSE))</f>
        <v>Leigh on Sea Striders Mixed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3</v>
      </c>
      <c r="I27" s="66" t="s">
        <v>110</v>
      </c>
      <c r="J27" s="65">
        <v>37</v>
      </c>
      <c r="K27" s="34"/>
      <c r="AA27" s="24">
        <v>37</v>
      </c>
      <c r="AB27" s="25">
        <v>3</v>
      </c>
      <c r="AC27" s="25" t="s">
        <v>3</v>
      </c>
      <c r="AD27" s="36" t="s">
        <v>110</v>
      </c>
      <c r="AE27" s="25">
        <v>37</v>
      </c>
    </row>
    <row r="28" spans="1:31" ht="15">
      <c r="A28" s="30">
        <v>26</v>
      </c>
      <c r="B28" s="30">
        <v>5</v>
      </c>
      <c r="C28" s="30" t="str">
        <f>IF(ISBLANK(B28),"",VLOOKUP(B28,Entries!$A$4:$C$70,2,FALSE))</f>
        <v>A</v>
      </c>
      <c r="D28" s="31" t="str">
        <f>IF(ISBLANK(B28),"",VLOOKUP(B28,Entries!$A$4:$C$70,3,FALSE))</f>
        <v>Halstead Road runners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9</v>
      </c>
      <c r="I28" s="66" t="s">
        <v>121</v>
      </c>
      <c r="J28" s="65">
        <v>38</v>
      </c>
      <c r="K28" s="34"/>
      <c r="AA28" s="24">
        <v>38</v>
      </c>
      <c r="AB28" s="25">
        <v>9</v>
      </c>
      <c r="AC28" s="25" t="s">
        <v>3</v>
      </c>
      <c r="AD28" s="36" t="s">
        <v>121</v>
      </c>
      <c r="AE28" s="25">
        <v>38</v>
      </c>
    </row>
    <row r="29" spans="1:31" ht="15">
      <c r="A29" s="30">
        <v>27</v>
      </c>
      <c r="B29" s="30">
        <v>68</v>
      </c>
      <c r="C29" s="30" t="str">
        <f>IF(ISBLANK(B29),"",VLOOKUP(B29,Entries!$A$4:$C$70,2,FALSE))</f>
        <v>L</v>
      </c>
      <c r="D29" s="31" t="str">
        <f>IF(ISBLANK(B29),"",VLOOKUP(B29,Entries!$A$4:$C$70,3,FALSE))</f>
        <v>Benfleet Ladies A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39</v>
      </c>
      <c r="I29" s="66" t="s">
        <v>47</v>
      </c>
      <c r="J29" s="65">
        <v>39</v>
      </c>
      <c r="K29" s="34"/>
      <c r="AA29" s="24">
        <v>39</v>
      </c>
      <c r="AB29" s="25">
        <v>39</v>
      </c>
      <c r="AC29" s="25" t="s">
        <v>3</v>
      </c>
      <c r="AD29" s="36" t="s">
        <v>47</v>
      </c>
      <c r="AE29" s="25">
        <v>39</v>
      </c>
    </row>
    <row r="30" spans="1:31" ht="15">
      <c r="A30" s="30">
        <v>28</v>
      </c>
      <c r="B30" s="30">
        <v>50</v>
      </c>
      <c r="C30" s="30" t="str">
        <f>IF(ISBLANK(B30),"",VLOOKUP(B30,Entries!$A$4:$C$70,2,FALSE))</f>
        <v>V</v>
      </c>
      <c r="D30" s="31" t="str">
        <f>IF(ISBLANK(B30),"",VLOOKUP(B30,Entries!$A$4:$C$70,3,FALSE))</f>
        <v>IAC Vets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22</v>
      </c>
      <c r="I30" s="66" t="s">
        <v>139</v>
      </c>
      <c r="J30" s="65">
        <v>41</v>
      </c>
      <c r="K30" s="34"/>
      <c r="AA30" s="24">
        <v>41</v>
      </c>
      <c r="AB30" s="25">
        <v>22</v>
      </c>
      <c r="AC30" s="25" t="s">
        <v>3</v>
      </c>
      <c r="AD30" s="36" t="s">
        <v>139</v>
      </c>
      <c r="AE30" s="25">
        <v>41</v>
      </c>
    </row>
    <row r="31" spans="1:31" ht="15">
      <c r="A31" s="30">
        <v>29</v>
      </c>
      <c r="B31" s="30">
        <v>61</v>
      </c>
      <c r="C31" s="30" t="str">
        <f>IF(ISBLANK(B31),"",VLOOKUP(B31,Entries!$A$4:$C$70,2,FALSE))</f>
        <v>L</v>
      </c>
      <c r="D31" s="31" t="str">
        <f>IF(ISBLANK(B31),"",VLOOKUP(B31,Entries!$A$4:$C$70,3,FALSE))</f>
        <v>Leigh on Sea Striders 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42</v>
      </c>
      <c r="I31" s="66" t="s">
        <v>188</v>
      </c>
      <c r="J31" s="65">
        <v>43</v>
      </c>
      <c r="K31" s="34"/>
      <c r="AA31" s="24">
        <v>43</v>
      </c>
      <c r="AB31" s="25">
        <v>42</v>
      </c>
      <c r="AC31" s="25" t="s">
        <v>3</v>
      </c>
      <c r="AD31" s="36" t="s">
        <v>188</v>
      </c>
      <c r="AE31" s="25">
        <v>43</v>
      </c>
    </row>
    <row r="32" spans="1:31" ht="15">
      <c r="A32" s="30">
        <v>30</v>
      </c>
      <c r="B32" s="30">
        <v>17</v>
      </c>
      <c r="C32" s="30" t="str">
        <f>IF(ISBLANK(B32),"",VLOOKUP(B32,Entries!$A$4:$C$70,2,FALSE))</f>
        <v>A</v>
      </c>
      <c r="D32" s="31" t="str">
        <f>IF(ISBLANK(B32),"",VLOOKUP(B32,Entries!$A$4:$C$70,3,FALSE))</f>
        <v>BSRC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24</v>
      </c>
      <c r="I32" s="66" t="s">
        <v>141</v>
      </c>
      <c r="J32" s="65">
        <v>44</v>
      </c>
      <c r="K32" s="34"/>
      <c r="AA32" s="24">
        <v>44</v>
      </c>
      <c r="AB32" s="25">
        <v>24</v>
      </c>
      <c r="AC32" s="25" t="s">
        <v>3</v>
      </c>
      <c r="AD32" s="36" t="s">
        <v>141</v>
      </c>
      <c r="AE32" s="25">
        <v>44</v>
      </c>
    </row>
    <row r="33" spans="1:31" ht="15">
      <c r="A33" s="30">
        <v>31</v>
      </c>
      <c r="B33" s="30">
        <v>14</v>
      </c>
      <c r="C33" s="30" t="str">
        <f>IF(ISBLANK(B33),"",VLOOKUP(B33,Entries!$A$4:$C$70,2,FALSE))</f>
        <v>A</v>
      </c>
      <c r="D33" s="31" t="str">
        <f>IF(ISBLANK(B33),"",VLOOKUP(B33,Entries!$A$4:$C$70,3,FALSE))</f>
        <v>Mid Essex Casuals Mixed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4</v>
      </c>
      <c r="I33" s="66" t="s">
        <v>113</v>
      </c>
      <c r="J33" s="65">
        <v>45</v>
      </c>
      <c r="K33" s="34"/>
      <c r="AA33" s="24">
        <v>45</v>
      </c>
      <c r="AB33" s="25">
        <v>4</v>
      </c>
      <c r="AC33" s="25" t="s">
        <v>3</v>
      </c>
      <c r="AD33" s="36" t="s">
        <v>113</v>
      </c>
      <c r="AE33" s="25">
        <v>45</v>
      </c>
    </row>
    <row r="34" spans="1:31" ht="15">
      <c r="A34" s="30">
        <v>32</v>
      </c>
      <c r="B34" s="30">
        <v>64</v>
      </c>
      <c r="C34" s="30" t="str">
        <f>IF(ISBLANK(B34),"",VLOOKUP(B34,Entries!$A$4:$C$70,2,FALSE))</f>
        <v>L</v>
      </c>
      <c r="D34" s="31" t="str">
        <f>IF(ISBLANK(B34),"",VLOOKUP(B34,Entries!$A$4:$C$70,3,FALSE))</f>
        <v>Thrift Green Trotters Ladies A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15</v>
      </c>
      <c r="I34" s="66" t="s">
        <v>129</v>
      </c>
      <c r="J34" s="65">
        <v>46</v>
      </c>
      <c r="K34" s="34"/>
      <c r="AA34" s="24">
        <v>46</v>
      </c>
      <c r="AB34" s="25">
        <v>15</v>
      </c>
      <c r="AC34" s="25" t="s">
        <v>3</v>
      </c>
      <c r="AD34" s="36" t="s">
        <v>129</v>
      </c>
      <c r="AE34" s="25">
        <v>46</v>
      </c>
    </row>
    <row r="35" spans="1:31" ht="15">
      <c r="A35" s="30">
        <v>33</v>
      </c>
      <c r="B35" s="30">
        <v>34</v>
      </c>
      <c r="C35" s="30" t="str">
        <f>IF(ISBLANK(B35),"",VLOOKUP(B35,Entries!$A$4:$C$70,2,FALSE))</f>
        <v>A</v>
      </c>
      <c r="D35" s="31" t="str">
        <f>IF(ISBLANK(B35),"",VLOOKUP(B35,Entries!$A$4:$C$70,3,FALSE))</f>
        <v>GFDR Men B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8</v>
      </c>
      <c r="I35" s="66" t="s">
        <v>118</v>
      </c>
      <c r="J35" s="65">
        <v>48</v>
      </c>
      <c r="K35" s="34"/>
      <c r="AA35" s="24">
        <v>48</v>
      </c>
      <c r="AB35" s="25">
        <v>8</v>
      </c>
      <c r="AC35" s="25" t="s">
        <v>3</v>
      </c>
      <c r="AD35" s="36" t="s">
        <v>118</v>
      </c>
      <c r="AE35" s="25">
        <v>48</v>
      </c>
    </row>
    <row r="36" spans="1:31" ht="15">
      <c r="A36" s="30">
        <v>34</v>
      </c>
      <c r="B36" s="30">
        <v>67</v>
      </c>
      <c r="C36" s="30" t="str">
        <f>IF(ISBLANK(B36),"",VLOOKUP(B36,Entries!$A$4:$C$70,2,FALSE))</f>
        <v>L</v>
      </c>
      <c r="D36" s="31" t="str">
        <f>IF(ISBLANK(B36),"",VLOOKUP(B36,Entries!$A$4:$C$70,3,FALSE))</f>
        <v>GFDR Ladies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10</v>
      </c>
      <c r="I36" s="66" t="s">
        <v>124</v>
      </c>
      <c r="J36" s="65">
        <v>49</v>
      </c>
      <c r="K36" s="34"/>
      <c r="AA36" s="24">
        <v>49</v>
      </c>
      <c r="AB36" s="25">
        <v>10</v>
      </c>
      <c r="AC36" s="25" t="s">
        <v>3</v>
      </c>
      <c r="AD36" s="36" t="s">
        <v>124</v>
      </c>
      <c r="AE36" s="25">
        <v>49</v>
      </c>
    </row>
    <row r="37" spans="1:31" ht="15">
      <c r="A37" s="30">
        <v>35</v>
      </c>
      <c r="B37" s="30">
        <v>60</v>
      </c>
      <c r="C37" s="30" t="str">
        <f>IF(ISBLANK(B37),"",VLOOKUP(B37,Entries!$A$4:$C$70,2,FALSE))</f>
        <v>L</v>
      </c>
      <c r="D37" s="31" t="str">
        <f>IF(ISBLANK(B37),"",VLOOKUP(B37,Entries!$A$4:$C$70,3,FALSE))</f>
        <v>Tiptree RR 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35</v>
      </c>
      <c r="I37" s="66" t="s">
        <v>155</v>
      </c>
      <c r="J37" s="65">
        <v>50</v>
      </c>
      <c r="K37" s="34"/>
      <c r="AA37" s="24">
        <v>50</v>
      </c>
      <c r="AB37" s="25">
        <v>35</v>
      </c>
      <c r="AC37" s="25" t="s">
        <v>3</v>
      </c>
      <c r="AD37" s="36" t="s">
        <v>155</v>
      </c>
      <c r="AE37" s="25">
        <v>50</v>
      </c>
    </row>
    <row r="38" spans="1:31" ht="15">
      <c r="A38" s="30">
        <v>36</v>
      </c>
      <c r="B38" s="30">
        <v>13</v>
      </c>
      <c r="C38" s="30" t="str">
        <f>IF(ISBLANK(B38),"",VLOOKUP(B38,Entries!$A$4:$C$70,2,FALSE))</f>
        <v>A</v>
      </c>
      <c r="D38" s="31" t="str">
        <f>IF(ISBLANK(B38),"",VLOOKUP(B38,Entries!$A$4:$C$70,3,FALSE))</f>
        <v>Tiptree RR Mixed A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2</v>
      </c>
      <c r="I38" s="66" t="s">
        <v>109</v>
      </c>
      <c r="J38" s="65">
        <v>51</v>
      </c>
      <c r="K38" s="34"/>
      <c r="AA38" s="24">
        <v>51</v>
      </c>
      <c r="AB38" s="25">
        <v>2</v>
      </c>
      <c r="AC38" s="25" t="s">
        <v>3</v>
      </c>
      <c r="AD38" s="36" t="s">
        <v>109</v>
      </c>
      <c r="AE38" s="25">
        <v>51</v>
      </c>
    </row>
    <row r="39" spans="1:31" ht="15">
      <c r="A39" s="30">
        <v>37</v>
      </c>
      <c r="B39" s="30">
        <v>3</v>
      </c>
      <c r="C39" s="30" t="str">
        <f>IF(ISBLANK(B39),"",VLOOKUP(B39,Entries!$A$4:$C$70,2,FALSE))</f>
        <v>A</v>
      </c>
      <c r="D39" s="31" t="str">
        <f>IF(ISBLANK(B39),"",VLOOKUP(B39,Entries!$A$4:$C$70,3,FALSE))</f>
        <v>Pitsea RC men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65</v>
      </c>
      <c r="I39" s="66" t="s">
        <v>177</v>
      </c>
      <c r="J39" s="65">
        <v>52</v>
      </c>
      <c r="K39" s="34"/>
      <c r="AA39" s="24">
        <v>52</v>
      </c>
      <c r="AB39" s="25">
        <v>65</v>
      </c>
      <c r="AC39" s="25" t="s">
        <v>3</v>
      </c>
      <c r="AD39" s="36" t="s">
        <v>177</v>
      </c>
      <c r="AE39" s="25">
        <v>52</v>
      </c>
    </row>
    <row r="40" spans="1:31" ht="15">
      <c r="A40" s="30">
        <v>38</v>
      </c>
      <c r="B40" s="30">
        <v>9</v>
      </c>
      <c r="C40" s="30" t="str">
        <f>IF(ISBLANK(B40),"",VLOOKUP(B40,Entries!$A$4:$C$70,2,FALSE))</f>
        <v>A</v>
      </c>
      <c r="D40" s="31" t="str">
        <f>IF(ISBLANK(B40),"",VLOOKUP(B40,Entries!$A$4:$C$70,3,FALSE))</f>
        <v>Nomads A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27</v>
      </c>
      <c r="I40" s="66" t="s">
        <v>57</v>
      </c>
      <c r="J40" s="65">
        <v>53</v>
      </c>
      <c r="K40" s="34"/>
      <c r="AA40" s="24">
        <v>53</v>
      </c>
      <c r="AB40" s="25">
        <v>27</v>
      </c>
      <c r="AC40" s="25" t="s">
        <v>3</v>
      </c>
      <c r="AD40" s="36" t="s">
        <v>57</v>
      </c>
      <c r="AE40" s="25">
        <v>53</v>
      </c>
    </row>
    <row r="41" spans="1:31" ht="15">
      <c r="A41" s="30">
        <v>39</v>
      </c>
      <c r="B41" s="30">
        <v>39</v>
      </c>
      <c r="C41" s="30" t="str">
        <f>IF(ISBLANK(B41),"",VLOOKUP(B41,Entries!$A$4:$C$70,2,FALSE))</f>
        <v>A</v>
      </c>
      <c r="D41" s="31" t="str">
        <f>IF(ISBLANK(B41),"",VLOOKUP(B41,Entries!$A$4:$C$70,3,FALSE))</f>
        <v>Witham RC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32</v>
      </c>
      <c r="I41" s="66" t="s">
        <v>150</v>
      </c>
      <c r="J41" s="65">
        <v>55</v>
      </c>
      <c r="K41" s="34"/>
      <c r="AA41" s="24">
        <v>55</v>
      </c>
      <c r="AB41" s="25">
        <v>32</v>
      </c>
      <c r="AC41" s="25" t="s">
        <v>3</v>
      </c>
      <c r="AD41" s="36" t="s">
        <v>150</v>
      </c>
      <c r="AE41" s="25">
        <v>55</v>
      </c>
    </row>
    <row r="42" spans="1:31" ht="15">
      <c r="A42" s="30">
        <v>40</v>
      </c>
      <c r="B42" s="30">
        <v>63</v>
      </c>
      <c r="C42" s="30" t="str">
        <f>IF(ISBLANK(B42),"",VLOOKUP(B42,Entries!$A$4:$C$70,2,FALSE))</f>
        <v>L</v>
      </c>
      <c r="D42" s="31" t="str">
        <f>IF(ISBLANK(B42),"",VLOOKUP(B42,Entries!$A$4:$C$70,3,FALSE))</f>
        <v>Springfield Striders Ladies B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23</v>
      </c>
      <c r="I42" s="66" t="s">
        <v>140</v>
      </c>
      <c r="J42" s="65">
        <v>56</v>
      </c>
      <c r="K42" s="34"/>
      <c r="AA42" s="24">
        <v>56</v>
      </c>
      <c r="AB42" s="25">
        <v>23</v>
      </c>
      <c r="AC42" s="25" t="s">
        <v>3</v>
      </c>
      <c r="AD42" s="36" t="s">
        <v>140</v>
      </c>
      <c r="AE42" s="25">
        <v>56</v>
      </c>
    </row>
    <row r="43" spans="1:31" ht="15">
      <c r="A43" s="30">
        <v>41</v>
      </c>
      <c r="B43" s="30">
        <v>22</v>
      </c>
      <c r="C43" s="30" t="str">
        <f>IF(ISBLANK(B43),"",VLOOKUP(B43,Entries!$A$4:$C$70,2,FALSE))</f>
        <v>A</v>
      </c>
      <c r="D43" s="31" t="str">
        <f>IF(ISBLANK(B43),"",VLOOKUP(B43,Entries!$A$4:$C$70,3,FALSE))</f>
        <v>Springfield Striders Mixed 3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38</v>
      </c>
      <c r="I43" s="66" t="s">
        <v>160</v>
      </c>
      <c r="J43" s="65">
        <v>57</v>
      </c>
      <c r="K43" s="34"/>
      <c r="AA43" s="24">
        <v>57</v>
      </c>
      <c r="AB43" s="25">
        <v>38</v>
      </c>
      <c r="AC43" s="25" t="s">
        <v>3</v>
      </c>
      <c r="AD43" s="36" t="s">
        <v>160</v>
      </c>
      <c r="AE43" s="25">
        <v>57</v>
      </c>
    </row>
    <row r="44" spans="1:31" ht="15">
      <c r="A44" s="30">
        <v>42</v>
      </c>
      <c r="B44" s="30">
        <v>57</v>
      </c>
      <c r="C44" s="30" t="str">
        <f>IF(ISBLANK(B44),"",VLOOKUP(B44,Entries!$A$4:$C$70,2,FALSE))</f>
        <v>L</v>
      </c>
      <c r="D44" s="31" t="str">
        <f>IF(ISBLANK(B44),"",VLOOKUP(B44,Entries!$A$4:$C$70,3,FALSE))</f>
        <v>Pitsea RC 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7</v>
      </c>
      <c r="I44" s="66" t="s">
        <v>117</v>
      </c>
      <c r="J44" s="65">
        <v>59</v>
      </c>
      <c r="K44" s="34"/>
      <c r="AA44" s="24">
        <v>59</v>
      </c>
      <c r="AB44" s="25">
        <v>7</v>
      </c>
      <c r="AC44" s="25" t="s">
        <v>3</v>
      </c>
      <c r="AD44" s="36" t="s">
        <v>117</v>
      </c>
      <c r="AE44" s="25">
        <v>59</v>
      </c>
    </row>
    <row r="45" spans="1:31" ht="15">
      <c r="A45" s="30">
        <v>43</v>
      </c>
      <c r="B45" s="30">
        <v>42</v>
      </c>
      <c r="C45" s="30" t="str">
        <f>IF(ISBLANK(B45),"",VLOOKUP(B45,Entries!$A$4:$C$70,2,FALSE))</f>
        <v>A</v>
      </c>
      <c r="D45" s="31" t="str">
        <f>IF(ISBLANK(B45),"",VLOOKUP(B45,Entries!$A$4:$C$70,3,FALSE))</f>
        <v>Billericay Men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25</v>
      </c>
      <c r="I45" s="66" t="s">
        <v>142</v>
      </c>
      <c r="J45" s="65">
        <v>100</v>
      </c>
      <c r="K45" s="34"/>
      <c r="AA45" s="24">
        <v>100</v>
      </c>
      <c r="AB45" s="25">
        <v>25</v>
      </c>
      <c r="AC45" s="25" t="s">
        <v>3</v>
      </c>
      <c r="AD45" s="36" t="s">
        <v>142</v>
      </c>
      <c r="AE45" s="25">
        <v>100</v>
      </c>
    </row>
    <row r="46" spans="1:31" ht="15">
      <c r="A46" s="30">
        <v>44</v>
      </c>
      <c r="B46" s="30">
        <v>24</v>
      </c>
      <c r="C46" s="30" t="str">
        <f>IF(ISBLANK(B46),"",VLOOKUP(B46,Entries!$A$4:$C$70,2,FALSE))</f>
        <v>A</v>
      </c>
      <c r="D46" s="31" t="str">
        <f>IF(ISBLANK(B46),"",VLOOKUP(B46,Entries!$A$4:$C$70,3,FALSE))</f>
        <v>Springfield Striders Mixed 5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16</v>
      </c>
      <c r="I46" s="66" t="s">
        <v>132</v>
      </c>
      <c r="J46" s="65">
        <v>100</v>
      </c>
      <c r="K46" s="34"/>
      <c r="AA46" s="24">
        <v>100</v>
      </c>
      <c r="AB46" s="25">
        <v>16</v>
      </c>
      <c r="AC46" s="25" t="s">
        <v>3</v>
      </c>
      <c r="AD46" s="36" t="s">
        <v>132</v>
      </c>
      <c r="AE46" s="25">
        <v>100</v>
      </c>
    </row>
    <row r="47" spans="1:31" ht="15">
      <c r="A47" s="30">
        <v>45</v>
      </c>
      <c r="B47" s="30">
        <v>4</v>
      </c>
      <c r="C47" s="30" t="str">
        <f>IF(ISBLANK(B47),"",VLOOKUP(B47,Entries!$A$4:$C$70,2,FALSE))</f>
        <v>A</v>
      </c>
      <c r="D47" s="31" t="str">
        <f>IF(ISBLANK(B47),"",VLOOKUP(B47,Entries!$A$4:$C$70,3,FALSE))</f>
        <v>Pitsea RC mixed</v>
      </c>
      <c r="E47" s="30">
        <f t="shared" si="0"/>
        <v>45</v>
      </c>
      <c r="F47" s="25">
        <f>IF(COUNTIF($B$3:B47,B47)&gt;1,"*","")</f>
      </c>
      <c r="G47" s="67"/>
      <c r="H47" s="62"/>
      <c r="I47" s="63"/>
      <c r="J47" s="64"/>
      <c r="K47" s="34"/>
      <c r="AA47" s="24">
        <v>11</v>
      </c>
      <c r="AB47" s="25">
        <v>66</v>
      </c>
      <c r="AC47" s="25" t="s">
        <v>0</v>
      </c>
      <c r="AD47" s="36" t="s">
        <v>103</v>
      </c>
      <c r="AE47" s="25">
        <v>11</v>
      </c>
    </row>
    <row r="48" spans="1:31" ht="15">
      <c r="A48" s="30">
        <v>46</v>
      </c>
      <c r="B48" s="30">
        <v>15</v>
      </c>
      <c r="C48" s="30" t="str">
        <f>IF(ISBLANK(B48),"",VLOOKUP(B48,Entries!$A$4:$C$70,2,FALSE))</f>
        <v>A</v>
      </c>
      <c r="D48" s="31" t="str">
        <f>IF(ISBLANK(B48),"",VLOOKUP(B48,Entries!$A$4:$C$70,3,FALSE))</f>
        <v>Saffron Striders</v>
      </c>
      <c r="E48" s="30">
        <f t="shared" si="0"/>
        <v>46</v>
      </c>
      <c r="F48" s="25">
        <f>IF(COUNTIF($B$3:B48,B48)&gt;1,"*","")</f>
      </c>
      <c r="G48" s="61" t="s">
        <v>197</v>
      </c>
      <c r="H48" s="43"/>
      <c r="I48" s="42"/>
      <c r="J48" s="43" t="s">
        <v>62</v>
      </c>
      <c r="K48" s="34"/>
      <c r="AA48" s="24">
        <v>21</v>
      </c>
      <c r="AB48" s="25">
        <v>62</v>
      </c>
      <c r="AC48" s="25" t="s">
        <v>0</v>
      </c>
      <c r="AD48" s="36" t="s">
        <v>97</v>
      </c>
      <c r="AE48" s="25">
        <v>21</v>
      </c>
    </row>
    <row r="49" spans="1:31" ht="15">
      <c r="A49" s="30">
        <v>47</v>
      </c>
      <c r="B49" s="30">
        <v>70</v>
      </c>
      <c r="C49" s="30" t="str">
        <f>IF(ISBLANK(B49),"",VLOOKUP(B49,Entries!$A$4:$C$70,2,FALSE))</f>
        <v>L</v>
      </c>
      <c r="D49" s="31" t="str">
        <f>IF(ISBLANK(B49),"",VLOOKUP(B49,Entries!$A$4:$C$70,3,FALSE))</f>
        <v>Billericay Ladies</v>
      </c>
      <c r="E49" s="30">
        <f t="shared" si="0"/>
        <v>47</v>
      </c>
      <c r="F49" s="25">
        <f>IF(COUNTIF($B$3:B49,B49)&gt;1,"*","")</f>
      </c>
      <c r="G49" s="65">
        <v>1</v>
      </c>
      <c r="H49" s="65">
        <v>66</v>
      </c>
      <c r="I49" s="66" t="s">
        <v>103</v>
      </c>
      <c r="J49" s="65">
        <v>11</v>
      </c>
      <c r="K49" s="34"/>
      <c r="AA49" s="24">
        <v>27</v>
      </c>
      <c r="AB49" s="25">
        <v>68</v>
      </c>
      <c r="AC49" s="25" t="s">
        <v>0</v>
      </c>
      <c r="AD49" s="36" t="s">
        <v>100</v>
      </c>
      <c r="AE49" s="25">
        <v>27</v>
      </c>
    </row>
    <row r="50" spans="1:31" ht="15">
      <c r="A50" s="30">
        <v>48</v>
      </c>
      <c r="B50" s="30">
        <v>8</v>
      </c>
      <c r="C50" s="30" t="str">
        <f>IF(ISBLANK(B50),"",VLOOKUP(B50,Entries!$A$4:$C$70,2,FALSE))</f>
        <v>A</v>
      </c>
      <c r="D50" s="31" t="str">
        <f>IF(ISBLANK(B50),"",VLOOKUP(B50,Entries!$A$4:$C$70,3,FALSE))</f>
        <v>Eton Manor AC A</v>
      </c>
      <c r="E50" s="30">
        <f t="shared" si="0"/>
        <v>48</v>
      </c>
      <c r="F50" s="25">
        <f>IF(COUNTIF($B$3:B50,B50)&gt;1,"*","")</f>
      </c>
      <c r="G50" s="65">
        <v>2</v>
      </c>
      <c r="H50" s="65">
        <v>62</v>
      </c>
      <c r="I50" s="66" t="s">
        <v>97</v>
      </c>
      <c r="J50" s="65">
        <v>21</v>
      </c>
      <c r="K50" s="34"/>
      <c r="AA50" s="24">
        <v>29</v>
      </c>
      <c r="AB50" s="25">
        <v>61</v>
      </c>
      <c r="AC50" s="25" t="s">
        <v>0</v>
      </c>
      <c r="AD50" s="36" t="s">
        <v>172</v>
      </c>
      <c r="AE50" s="25">
        <v>29</v>
      </c>
    </row>
    <row r="51" spans="1:31" ht="15">
      <c r="A51" s="30">
        <v>49</v>
      </c>
      <c r="B51" s="30">
        <v>10</v>
      </c>
      <c r="C51" s="30" t="str">
        <f>IF(ISBLANK(B51),"",VLOOKUP(B51,Entries!$A$4:$C$70,2,FALSE))</f>
        <v>A</v>
      </c>
      <c r="D51" s="31" t="str">
        <f>IF(ISBLANK(B51),"",VLOOKUP(B51,Entries!$A$4:$C$70,3,FALSE))</f>
        <v>Nomads B</v>
      </c>
      <c r="E51" s="30">
        <f t="shared" si="0"/>
        <v>49</v>
      </c>
      <c r="F51" s="25">
        <f>IF(COUNTIF($B$3:B51,B51)&gt;1,"*","")</f>
      </c>
      <c r="G51" s="65">
        <v>3</v>
      </c>
      <c r="H51" s="65">
        <v>68</v>
      </c>
      <c r="I51" s="66" t="s">
        <v>100</v>
      </c>
      <c r="J51" s="65">
        <v>27</v>
      </c>
      <c r="K51" s="34"/>
      <c r="AA51" s="24">
        <v>32</v>
      </c>
      <c r="AB51" s="25">
        <v>64</v>
      </c>
      <c r="AC51" s="25" t="s">
        <v>0</v>
      </c>
      <c r="AD51" s="36" t="s">
        <v>174</v>
      </c>
      <c r="AE51" s="25">
        <v>32</v>
      </c>
    </row>
    <row r="52" spans="1:31" ht="15">
      <c r="A52" s="30">
        <v>50</v>
      </c>
      <c r="B52" s="30">
        <v>35</v>
      </c>
      <c r="C52" s="30" t="str">
        <f>IF(ISBLANK(B52),"",VLOOKUP(B52,Entries!$A$4:$C$70,2,FALSE))</f>
        <v>A</v>
      </c>
      <c r="D52" s="31" t="str">
        <f>IF(ISBLANK(B52),"",VLOOKUP(B52,Entries!$A$4:$C$70,3,FALSE))</f>
        <v>GFDR Mixed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61</v>
      </c>
      <c r="I52" s="66" t="s">
        <v>172</v>
      </c>
      <c r="J52" s="65">
        <v>29</v>
      </c>
      <c r="K52" s="34"/>
      <c r="AA52" s="24">
        <v>34</v>
      </c>
      <c r="AB52" s="25">
        <v>67</v>
      </c>
      <c r="AC52" s="25" t="s">
        <v>0</v>
      </c>
      <c r="AD52" s="36" t="s">
        <v>179</v>
      </c>
      <c r="AE52" s="25">
        <v>34</v>
      </c>
    </row>
    <row r="53" spans="1:31" ht="15">
      <c r="A53" s="30">
        <v>51</v>
      </c>
      <c r="B53" s="30">
        <v>2</v>
      </c>
      <c r="C53" s="30" t="str">
        <f>IF(ISBLANK(B53),"",VLOOKUP(B53,Entries!$A$4:$C$70,2,FALSE))</f>
        <v>A</v>
      </c>
      <c r="D53" s="31" t="str">
        <f>IF(ISBLANK(B53),"",VLOOKUP(B53,Entries!$A$4:$C$70,3,FALSE))</f>
        <v>IAC B</v>
      </c>
      <c r="E53" s="30">
        <f t="shared" si="0"/>
        <v>51</v>
      </c>
      <c r="F53" s="25">
        <f>IF(COUNTIF($B$3:B53,B53)&gt;1,"*","")</f>
      </c>
      <c r="G53" s="65">
        <v>5</v>
      </c>
      <c r="H53" s="65">
        <v>64</v>
      </c>
      <c r="I53" s="66" t="s">
        <v>174</v>
      </c>
      <c r="J53" s="65">
        <v>32</v>
      </c>
      <c r="K53" s="34"/>
      <c r="AA53" s="24">
        <v>35</v>
      </c>
      <c r="AB53" s="25">
        <v>60</v>
      </c>
      <c r="AC53" s="25" t="s">
        <v>0</v>
      </c>
      <c r="AD53" s="36" t="s">
        <v>171</v>
      </c>
      <c r="AE53" s="25">
        <v>35</v>
      </c>
    </row>
    <row r="54" spans="1:31" ht="15">
      <c r="A54" s="30">
        <v>52</v>
      </c>
      <c r="B54" s="30">
        <v>65</v>
      </c>
      <c r="C54" s="30" t="str">
        <f>IF(ISBLANK(B54),"",VLOOKUP(B54,Entries!$A$4:$C$70,2,FALSE))</f>
        <v>A</v>
      </c>
      <c r="D54" s="31" t="str">
        <f>IF(ISBLANK(B54),"",VLOOKUP(B54,Entries!$A$4:$C$70,3,FALSE))</f>
        <v>Thrift Green Trotters Mixed</v>
      </c>
      <c r="E54" s="30">
        <f t="shared" si="0"/>
        <v>52</v>
      </c>
      <c r="F54" s="25">
        <f>IF(COUNTIF($B$3:B54,B54)&gt;1,"*","")</f>
      </c>
      <c r="G54" s="65">
        <v>6</v>
      </c>
      <c r="H54" s="65">
        <v>67</v>
      </c>
      <c r="I54" s="66" t="s">
        <v>179</v>
      </c>
      <c r="J54" s="65">
        <v>34</v>
      </c>
      <c r="K54" s="34"/>
      <c r="AA54" s="24">
        <v>40</v>
      </c>
      <c r="AB54" s="25">
        <v>63</v>
      </c>
      <c r="AC54" s="25" t="s">
        <v>0</v>
      </c>
      <c r="AD54" s="36" t="s">
        <v>98</v>
      </c>
      <c r="AE54" s="25">
        <v>40</v>
      </c>
    </row>
    <row r="55" spans="1:31" ht="15">
      <c r="A55" s="30">
        <v>53</v>
      </c>
      <c r="B55" s="30">
        <v>27</v>
      </c>
      <c r="C55" s="30" t="str">
        <f>IF(ISBLANK(B55),"",VLOOKUP(B55,Entries!$A$4:$C$70,2,FALSE))</f>
        <v>A</v>
      </c>
      <c r="D55" s="31" t="str">
        <f>IF(ISBLANK(B55),"",VLOOKUP(B55,Entries!$A$4:$C$70,3,FALSE))</f>
        <v>Harwich Runners</v>
      </c>
      <c r="E55" s="30">
        <f t="shared" si="0"/>
        <v>53</v>
      </c>
      <c r="F55" s="25">
        <f>IF(COUNTIF($B$3:B55,B55)&gt;1,"*","")</f>
      </c>
      <c r="G55" s="65">
        <v>7</v>
      </c>
      <c r="H55" s="65">
        <v>60</v>
      </c>
      <c r="I55" s="66" t="s">
        <v>171</v>
      </c>
      <c r="J55" s="65">
        <v>35</v>
      </c>
      <c r="K55" s="34"/>
      <c r="AA55" s="24">
        <v>42</v>
      </c>
      <c r="AB55" s="25">
        <v>57</v>
      </c>
      <c r="AC55" s="25" t="s">
        <v>0</v>
      </c>
      <c r="AD55" s="36" t="s">
        <v>169</v>
      </c>
      <c r="AE55" s="25">
        <v>42</v>
      </c>
    </row>
    <row r="56" spans="1:31" ht="15">
      <c r="A56" s="30">
        <v>54</v>
      </c>
      <c r="B56" s="30">
        <v>58</v>
      </c>
      <c r="C56" s="30" t="str">
        <f>IF(ISBLANK(B56),"",VLOOKUP(B56,Entries!$A$4:$C$70,2,FALSE))</f>
        <v>L</v>
      </c>
      <c r="D56" s="31" t="str">
        <f>IF(ISBLANK(B56),"",VLOOKUP(B56,Entries!$A$4:$C$70,3,FALSE))</f>
        <v>Mid Essex Casuals</v>
      </c>
      <c r="E56" s="30">
        <f t="shared" si="0"/>
        <v>54</v>
      </c>
      <c r="F56" s="25">
        <f>IF(COUNTIF($B$3:B56,B56)&gt;1,"*","")</f>
      </c>
      <c r="G56" s="65">
        <v>8</v>
      </c>
      <c r="H56" s="65">
        <v>63</v>
      </c>
      <c r="I56" s="66" t="s">
        <v>98</v>
      </c>
      <c r="J56" s="65">
        <v>40</v>
      </c>
      <c r="K56" s="34"/>
      <c r="AA56" s="24">
        <v>47</v>
      </c>
      <c r="AB56" s="25">
        <v>70</v>
      </c>
      <c r="AC56" s="25" t="s">
        <v>0</v>
      </c>
      <c r="AD56" s="36" t="s">
        <v>192</v>
      </c>
      <c r="AE56" s="25">
        <v>47</v>
      </c>
    </row>
    <row r="57" spans="1:31" ht="15">
      <c r="A57" s="30">
        <v>55</v>
      </c>
      <c r="B57" s="30">
        <v>32</v>
      </c>
      <c r="C57" s="30" t="str">
        <f>IF(ISBLANK(B57),"",VLOOKUP(B57,Entries!$A$4:$C$70,2,FALSE))</f>
        <v>A</v>
      </c>
      <c r="D57" s="31" t="str">
        <f>IF(ISBLANK(B57),"",VLOOKUP(B57,Entries!$A$4:$C$70,3,FALSE))</f>
        <v>Southend AC Mixed</v>
      </c>
      <c r="E57" s="30">
        <f t="shared" si="0"/>
        <v>55</v>
      </c>
      <c r="F57" s="25">
        <f>IF(COUNTIF($B$3:B57,B57)&gt;1,"*","")</f>
      </c>
      <c r="G57" s="65">
        <v>9</v>
      </c>
      <c r="H57" s="65">
        <v>57</v>
      </c>
      <c r="I57" s="66" t="s">
        <v>169</v>
      </c>
      <c r="J57" s="65">
        <v>42</v>
      </c>
      <c r="K57" s="34"/>
      <c r="AA57" s="24">
        <v>54</v>
      </c>
      <c r="AB57" s="25">
        <v>58</v>
      </c>
      <c r="AC57" s="25" t="s">
        <v>0</v>
      </c>
      <c r="AD57" s="36" t="s">
        <v>170</v>
      </c>
      <c r="AE57" s="25">
        <v>54</v>
      </c>
    </row>
    <row r="58" spans="1:31" ht="15">
      <c r="A58" s="30">
        <v>56</v>
      </c>
      <c r="B58" s="30">
        <v>23</v>
      </c>
      <c r="C58" s="30" t="str">
        <f>IF(ISBLANK(B58),"",VLOOKUP(B58,Entries!$A$4:$C$70,2,FALSE))</f>
        <v>A</v>
      </c>
      <c r="D58" s="31" t="str">
        <f>IF(ISBLANK(B58),"",VLOOKUP(B58,Entries!$A$4:$C$70,3,FALSE))</f>
        <v>Springfield Striders Mixed 4</v>
      </c>
      <c r="E58" s="30">
        <f t="shared" si="0"/>
        <v>56</v>
      </c>
      <c r="F58" s="25">
        <f>IF(COUNTIF($B$3:B58,B58)&gt;1,"*","")</f>
      </c>
      <c r="G58" s="65">
        <v>10</v>
      </c>
      <c r="H58" s="65">
        <v>70</v>
      </c>
      <c r="I58" s="66" t="s">
        <v>192</v>
      </c>
      <c r="J58" s="65">
        <v>47</v>
      </c>
      <c r="K58" s="34"/>
      <c r="AA58" s="24">
        <v>58</v>
      </c>
      <c r="AB58" s="25">
        <v>69</v>
      </c>
      <c r="AC58" s="25" t="s">
        <v>0</v>
      </c>
      <c r="AD58" s="36" t="s">
        <v>101</v>
      </c>
      <c r="AE58" s="25">
        <v>58</v>
      </c>
    </row>
    <row r="59" spans="1:31" ht="15">
      <c r="A59" s="30">
        <v>57</v>
      </c>
      <c r="B59" s="30">
        <v>38</v>
      </c>
      <c r="C59" s="30" t="str">
        <f>IF(ISBLANK(B59),"",VLOOKUP(B59,Entries!$A$4:$C$70,2,FALSE))</f>
        <v>A</v>
      </c>
      <c r="D59" s="31" t="str">
        <f>IF(ISBLANK(B59),"",VLOOKUP(B59,Entries!$A$4:$C$70,3,FALSE))</f>
        <v>Mid Essex Casuals Mixed</v>
      </c>
      <c r="E59" s="30">
        <f t="shared" si="0"/>
        <v>57</v>
      </c>
      <c r="F59" s="25">
        <f>IF(COUNTIF($B$3:B59,B59)&gt;1,"*","")</f>
      </c>
      <c r="G59" s="65">
        <v>11</v>
      </c>
      <c r="H59" s="65">
        <v>58</v>
      </c>
      <c r="I59" s="66" t="s">
        <v>170</v>
      </c>
      <c r="J59" s="65">
        <v>54</v>
      </c>
      <c r="K59" s="34"/>
      <c r="AA59" s="24">
        <v>7</v>
      </c>
      <c r="AB59" s="25">
        <v>54</v>
      </c>
      <c r="AC59" s="25" t="s">
        <v>2</v>
      </c>
      <c r="AD59" s="36" t="s">
        <v>168</v>
      </c>
      <c r="AE59" s="25">
        <v>7</v>
      </c>
    </row>
    <row r="60" spans="1:31" ht="15">
      <c r="A60" s="30">
        <v>58</v>
      </c>
      <c r="B60" s="30">
        <v>69</v>
      </c>
      <c r="C60" s="30" t="str">
        <f>IF(ISBLANK(B60),"",VLOOKUP(B60,Entries!$A$4:$C$70,2,FALSE))</f>
        <v>L</v>
      </c>
      <c r="D60" s="31" t="str">
        <f>IF(ISBLANK(B60),"",VLOOKUP(B60,Entries!$A$4:$C$70,3,FALSE))</f>
        <v>Benfleet Ladies B</v>
      </c>
      <c r="E60" s="30">
        <f t="shared" si="0"/>
        <v>58</v>
      </c>
      <c r="F60" s="25">
        <f>IF(COUNTIF($B$3:B60,B60)&gt;1,"*","")</f>
      </c>
      <c r="G60" s="65">
        <v>12</v>
      </c>
      <c r="H60" s="65">
        <v>69</v>
      </c>
      <c r="I60" s="66" t="s">
        <v>101</v>
      </c>
      <c r="J60" s="65">
        <v>58</v>
      </c>
      <c r="K60" s="34"/>
      <c r="AA60" s="24">
        <v>14</v>
      </c>
      <c r="AB60" s="25">
        <v>52</v>
      </c>
      <c r="AC60" s="25" t="s">
        <v>2</v>
      </c>
      <c r="AD60" s="36" t="s">
        <v>35</v>
      </c>
      <c r="AE60" s="25">
        <v>14</v>
      </c>
    </row>
    <row r="61" spans="1:31" ht="15">
      <c r="A61" s="30">
        <v>59</v>
      </c>
      <c r="B61" s="30">
        <v>7</v>
      </c>
      <c r="C61" s="30" t="str">
        <f>IF(ISBLANK(B61),"",VLOOKUP(B61,Entries!$A$4:$C$70,2,FALSE))</f>
        <v>A</v>
      </c>
      <c r="D61" s="31" t="str">
        <f>IF(ISBLANK(B61),"",VLOOKUP(B61,Entries!$A$4:$C$70,3,FALSE))</f>
        <v>East Essex Tri</v>
      </c>
      <c r="E61" s="30">
        <f t="shared" si="0"/>
        <v>59</v>
      </c>
      <c r="F61" s="25">
        <f>IF(COUNTIF($B$3:B61,B61)&gt;1,"*","")</f>
      </c>
      <c r="G61" s="49"/>
      <c r="H61" s="62"/>
      <c r="I61" s="63"/>
      <c r="J61" s="64"/>
      <c r="K61" s="34"/>
      <c r="AA61" s="24">
        <v>17</v>
      </c>
      <c r="AB61" s="25">
        <v>53</v>
      </c>
      <c r="AC61" s="25" t="s">
        <v>2</v>
      </c>
      <c r="AD61" s="36" t="s">
        <v>167</v>
      </c>
      <c r="AE61" s="25">
        <v>17</v>
      </c>
    </row>
    <row r="62" spans="1:31" ht="15">
      <c r="A62" s="30">
        <v>100</v>
      </c>
      <c r="B62" s="30">
        <v>25</v>
      </c>
      <c r="C62" s="30" t="str">
        <f>IF(ISBLANK(B62),"",VLOOKUP(B62,Entries!$A$4:$C$70,2,FALSE))</f>
        <v>A</v>
      </c>
      <c r="D62" s="31" t="str">
        <f>IF(ISBLANK(B62),"",VLOOKUP(B62,Entries!$A$4:$C$70,3,FALSE))</f>
        <v>Springfield Striders Mixed 6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18</v>
      </c>
      <c r="AB62" s="25">
        <v>51</v>
      </c>
      <c r="AC62" s="25" t="s">
        <v>2</v>
      </c>
      <c r="AD62" s="36" t="s">
        <v>74</v>
      </c>
      <c r="AE62" s="25">
        <v>18</v>
      </c>
    </row>
    <row r="63" spans="1:31" ht="15">
      <c r="A63" s="30">
        <v>100</v>
      </c>
      <c r="B63" s="30">
        <v>16</v>
      </c>
      <c r="C63" s="30" t="str">
        <f>IF(ISBLANK(B63),"",VLOOKUP(B63,Entries!$A$4:$C$70,2,FALSE))</f>
        <v>A</v>
      </c>
      <c r="D63" s="31" t="str">
        <f>IF(ISBLANK(B63),"",VLOOKUP(B63,Entries!$A$4:$C$70,3,FALSE))</f>
        <v>Eton Manor AC B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54</v>
      </c>
      <c r="I63" s="66" t="s">
        <v>168</v>
      </c>
      <c r="J63" s="65">
        <v>7</v>
      </c>
      <c r="K63" s="34"/>
      <c r="AA63" s="24">
        <v>28</v>
      </c>
      <c r="AB63" s="25">
        <v>50</v>
      </c>
      <c r="AC63" s="25" t="s">
        <v>2</v>
      </c>
      <c r="AD63" s="36" t="s">
        <v>165</v>
      </c>
      <c r="AE63" s="25">
        <v>28</v>
      </c>
    </row>
    <row r="64" spans="6:11" ht="15">
      <c r="F64" s="25">
        <f>IF(COUNTIF($B$3:B64,B64)&gt;1,"*","")</f>
      </c>
      <c r="G64" s="65">
        <v>2</v>
      </c>
      <c r="H64" s="65">
        <v>52</v>
      </c>
      <c r="I64" s="66" t="s">
        <v>35</v>
      </c>
      <c r="J64" s="65">
        <v>14</v>
      </c>
      <c r="K64" s="34"/>
    </row>
    <row r="65" spans="6:11" ht="15">
      <c r="F65" s="25">
        <f>IF(COUNTIF($B$3:B65,B65)&gt;1,"*","")</f>
      </c>
      <c r="G65" s="65">
        <v>3</v>
      </c>
      <c r="H65" s="65">
        <v>53</v>
      </c>
      <c r="I65" s="66" t="s">
        <v>167</v>
      </c>
      <c r="J65" s="65">
        <v>17</v>
      </c>
      <c r="K65" s="34"/>
    </row>
    <row r="66" spans="6:11" ht="15">
      <c r="F66" s="25">
        <f>IF(COUNTIF($B$3:B66,B66)&gt;1,"*","")</f>
      </c>
      <c r="G66" s="65">
        <v>4</v>
      </c>
      <c r="H66" s="65">
        <v>51</v>
      </c>
      <c r="I66" s="66" t="s">
        <v>74</v>
      </c>
      <c r="J66" s="65">
        <v>18</v>
      </c>
      <c r="K66" s="34"/>
    </row>
    <row r="67" spans="6:11" ht="15">
      <c r="F67" s="25">
        <f>IF(COUNTIF($B$3:B67,B67)&gt;1,"*","")</f>
      </c>
      <c r="G67" s="30">
        <v>5</v>
      </c>
      <c r="H67" s="30">
        <v>50</v>
      </c>
      <c r="I67" s="31" t="s">
        <v>165</v>
      </c>
      <c r="J67" s="30">
        <v>28</v>
      </c>
      <c r="K67" s="34"/>
    </row>
    <row r="68" spans="6:11" ht="15">
      <c r="F68" s="25">
        <f>IF(COUNTIF($B$3:B68,B68)&gt;1,"*","")</f>
      </c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  <row r="71" spans="8:9" ht="15">
      <c r="H71" s="60"/>
      <c r="I71" s="34"/>
    </row>
    <row r="72" spans="8:9" ht="15">
      <c r="H72" s="60"/>
      <c r="I72" s="34"/>
    </row>
    <row r="73" spans="8:9" ht="15">
      <c r="H73" s="60"/>
      <c r="I73" s="34"/>
    </row>
  </sheetData>
  <sheetProtection/>
  <mergeCells count="2">
    <mergeCell ref="A1:E1"/>
    <mergeCell ref="G1:J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25" bestFit="1" customWidth="1"/>
    <col min="2" max="2" width="6.140625" style="25" bestFit="1" customWidth="1"/>
    <col min="3" max="3" width="4.00390625" style="25" bestFit="1" customWidth="1"/>
    <col min="4" max="4" width="38.57421875" style="24" bestFit="1" customWidth="1"/>
    <col min="5" max="5" width="9.28125" style="25" customWidth="1"/>
    <col min="6" max="6" width="6.00390625" style="25" customWidth="1"/>
    <col min="7" max="7" width="6.140625" style="24" customWidth="1"/>
    <col min="8" max="8" width="6.140625" style="25" customWidth="1"/>
    <col min="9" max="9" width="38.57421875" style="24" bestFit="1" customWidth="1"/>
    <col min="10" max="10" width="9.140625" style="25" customWidth="1"/>
    <col min="11" max="16" width="9.140625" style="24" customWidth="1"/>
    <col min="17" max="17" width="5.57421875" style="24" customWidth="1"/>
    <col min="18" max="26" width="9.140625" style="24" customWidth="1"/>
    <col min="27" max="27" width="4.140625" style="24" bestFit="1" customWidth="1"/>
    <col min="28" max="28" width="5.8515625" style="25" bestFit="1" customWidth="1"/>
    <col min="29" max="29" width="6.140625" style="25" bestFit="1" customWidth="1"/>
    <col min="30" max="30" width="27.421875" style="36" bestFit="1" customWidth="1"/>
    <col min="31" max="31" width="6.57421875" style="25" bestFit="1" customWidth="1"/>
    <col min="32" max="16384" width="9.140625" style="24" customWidth="1"/>
  </cols>
  <sheetData>
    <row r="1" spans="1:10" ht="15">
      <c r="A1" s="78" t="str">
        <f ca="1">CONCATENATE(MID(CELL("filename",A1),FIND("]",CELL("filename",A1))+1,LEN(CELL("filename",A1))-FIND("]",CELL("filename",A1)))," Results")</f>
        <v>Stage 7 Results</v>
      </c>
      <c r="B1" s="79" t="str">
        <f ca="1">CONCATENATE(MID(CELL("filename"),FIND("]",CELL("filename"))+1,LEN(CELL("filename"))-FIND("]",CELL("filename")))," Results")</f>
        <v>Stage 5 Results</v>
      </c>
      <c r="C1" s="79" t="str">
        <f ca="1">CONCATENATE(MID(CELL("filename"),FIND("]",CELL("filename"))+1,LEN(CELL("filename"))-FIND("]",CELL("filename")))," Results")</f>
        <v>Stage 5 Results</v>
      </c>
      <c r="D1" s="79" t="str">
        <f ca="1">CONCATENATE(MID(CELL("filename"),FIND("]",CELL("filename"))+1,LEN(CELL("filename"))-FIND("]",CELL("filename")))," Results")</f>
        <v>Stage 5 Results</v>
      </c>
      <c r="E1" s="80" t="str">
        <f ca="1">CONCATENATE(MID(CELL("filename"),FIND("]",CELL("filename"))+1,LEN(CELL("filename"))-FIND("]",CELL("filename")))," Results")</f>
        <v>Stage 5 Results</v>
      </c>
      <c r="G1" s="78" t="s">
        <v>61</v>
      </c>
      <c r="H1" s="79"/>
      <c r="I1" s="79"/>
      <c r="J1" s="80"/>
    </row>
    <row r="2" spans="1:31" s="28" customFormat="1" ht="15">
      <c r="A2" s="26" t="s">
        <v>9</v>
      </c>
      <c r="B2" s="26" t="s">
        <v>59</v>
      </c>
      <c r="C2" s="26" t="s">
        <v>4</v>
      </c>
      <c r="D2" s="27" t="s">
        <v>60</v>
      </c>
      <c r="E2" s="26" t="s">
        <v>62</v>
      </c>
      <c r="F2" s="29"/>
      <c r="G2" s="41" t="s">
        <v>196</v>
      </c>
      <c r="H2" s="41"/>
      <c r="I2" s="41"/>
      <c r="J2" s="43" t="s">
        <v>62</v>
      </c>
      <c r="K2" s="42"/>
      <c r="AA2" s="28" t="s">
        <v>9</v>
      </c>
      <c r="AB2" s="29" t="s">
        <v>59</v>
      </c>
      <c r="AC2" s="29" t="s">
        <v>4</v>
      </c>
      <c r="AD2" s="37" t="s">
        <v>60</v>
      </c>
      <c r="AE2" s="29" t="s">
        <v>62</v>
      </c>
    </row>
    <row r="3" spans="1:31" ht="15">
      <c r="A3" s="30">
        <v>1</v>
      </c>
      <c r="B3" s="30">
        <v>18</v>
      </c>
      <c r="C3" s="30" t="str">
        <f>IF(ISBLANK(B3),"",VLOOKUP(B3,Entries!$A$4:$C$70,2,FALSE))</f>
        <v>A</v>
      </c>
      <c r="D3" s="31" t="str">
        <f>IF(ISBLANK(B3),"",VLOOKUP(B3,Entries!$A$4:$C$70,3,FALSE))</f>
        <v>Springfield Striders Men A</v>
      </c>
      <c r="E3" s="30">
        <f aca="true" t="shared" si="0" ref="E3:E63">IF(ISBLANK(B3),"",A3)</f>
        <v>1</v>
      </c>
      <c r="F3" s="25">
        <f>IF(COUNTIF($B$3:B3,B3)&gt;1,"*","")</f>
      </c>
      <c r="G3" s="65">
        <v>1</v>
      </c>
      <c r="H3" s="65">
        <v>18</v>
      </c>
      <c r="I3" s="66" t="s">
        <v>70</v>
      </c>
      <c r="J3" s="65">
        <v>1</v>
      </c>
      <c r="K3" s="34"/>
      <c r="AA3" s="24">
        <v>1</v>
      </c>
      <c r="AB3" s="25">
        <v>18</v>
      </c>
      <c r="AC3" s="25" t="s">
        <v>3</v>
      </c>
      <c r="AD3" s="36" t="s">
        <v>70</v>
      </c>
      <c r="AE3" s="25">
        <v>1</v>
      </c>
    </row>
    <row r="4" spans="1:31" ht="15">
      <c r="A4" s="30">
        <v>2</v>
      </c>
      <c r="B4" s="30">
        <v>51</v>
      </c>
      <c r="C4" s="30" t="str">
        <f>IF(ISBLANK(B4),"",VLOOKUP(B4,Entries!$A$4:$C$70,2,FALSE))</f>
        <v>V</v>
      </c>
      <c r="D4" s="31" t="str">
        <f>IF(ISBLANK(B4),"",VLOOKUP(B4,Entries!$A$4:$C$70,3,FALSE))</f>
        <v>Springfield Striders Vets</v>
      </c>
      <c r="E4" s="30">
        <f t="shared" si="0"/>
        <v>2</v>
      </c>
      <c r="F4" s="25">
        <f>IF(COUNTIF($B$3:B4,B4)&gt;1,"*","")</f>
      </c>
      <c r="G4" s="65">
        <v>2</v>
      </c>
      <c r="H4" s="65">
        <v>3</v>
      </c>
      <c r="I4" s="66" t="s">
        <v>110</v>
      </c>
      <c r="J4" s="65">
        <v>3</v>
      </c>
      <c r="K4" s="34"/>
      <c r="AA4" s="24">
        <v>3</v>
      </c>
      <c r="AB4" s="25">
        <v>3</v>
      </c>
      <c r="AC4" s="25" t="s">
        <v>3</v>
      </c>
      <c r="AD4" s="36" t="s">
        <v>110</v>
      </c>
      <c r="AE4" s="25">
        <v>3</v>
      </c>
    </row>
    <row r="5" spans="1:31" ht="15">
      <c r="A5" s="30">
        <v>3</v>
      </c>
      <c r="B5" s="30">
        <v>3</v>
      </c>
      <c r="C5" s="30" t="str">
        <f>IF(ISBLANK(B5),"",VLOOKUP(B5,Entries!$A$4:$C$70,2,FALSE))</f>
        <v>A</v>
      </c>
      <c r="D5" s="31" t="str">
        <f>IF(ISBLANK(B5),"",VLOOKUP(B5,Entries!$A$4:$C$70,3,FALSE))</f>
        <v>Pitsea RC men</v>
      </c>
      <c r="E5" s="30">
        <f t="shared" si="0"/>
        <v>3</v>
      </c>
      <c r="F5" s="25">
        <f>IF(COUNTIF($B$3:B5,B5)&gt;1,"*","")</f>
      </c>
      <c r="G5" s="65">
        <v>3</v>
      </c>
      <c r="H5" s="65">
        <v>30</v>
      </c>
      <c r="I5" s="66" t="s">
        <v>148</v>
      </c>
      <c r="J5" s="65">
        <v>4</v>
      </c>
      <c r="K5" s="34"/>
      <c r="AA5" s="24">
        <v>4</v>
      </c>
      <c r="AB5" s="25">
        <v>30</v>
      </c>
      <c r="AC5" s="25" t="s">
        <v>3</v>
      </c>
      <c r="AD5" s="36" t="s">
        <v>148</v>
      </c>
      <c r="AE5" s="25">
        <v>4</v>
      </c>
    </row>
    <row r="6" spans="1:31" ht="15">
      <c r="A6" s="30">
        <v>4</v>
      </c>
      <c r="B6" s="30">
        <v>30</v>
      </c>
      <c r="C6" s="30" t="str">
        <f>IF(ISBLANK(B6),"",VLOOKUP(B6,Entries!$A$4:$C$70,2,FALSE))</f>
        <v>A</v>
      </c>
      <c r="D6" s="31" t="str">
        <f>IF(ISBLANK(B6),"",VLOOKUP(B6,Entries!$A$4:$C$70,3,FALSE))</f>
        <v>Southend Men AC A</v>
      </c>
      <c r="E6" s="30">
        <f t="shared" si="0"/>
        <v>4</v>
      </c>
      <c r="F6" s="25">
        <f>IF(COUNTIF($B$3:B6,B6)&gt;1,"*","")</f>
      </c>
      <c r="G6" s="65">
        <v>4</v>
      </c>
      <c r="H6" s="65">
        <v>6</v>
      </c>
      <c r="I6" s="66" t="s">
        <v>115</v>
      </c>
      <c r="J6" s="65">
        <v>5</v>
      </c>
      <c r="K6" s="34"/>
      <c r="AA6" s="24">
        <v>5</v>
      </c>
      <c r="AB6" s="25">
        <v>6</v>
      </c>
      <c r="AC6" s="25" t="s">
        <v>3</v>
      </c>
      <c r="AD6" s="36" t="s">
        <v>115</v>
      </c>
      <c r="AE6" s="25">
        <v>5</v>
      </c>
    </row>
    <row r="7" spans="1:31" ht="15">
      <c r="A7" s="30">
        <v>5</v>
      </c>
      <c r="B7" s="30">
        <v>6</v>
      </c>
      <c r="C7" s="30" t="str">
        <f>IF(ISBLANK(B7),"",VLOOKUP(B7,Entries!$A$4:$C$70,2,FALSE))</f>
        <v>A</v>
      </c>
      <c r="D7" s="31" t="str">
        <f>IF(ISBLANK(B7),"",VLOOKUP(B7,Entries!$A$4:$C$70,3,FALSE))</f>
        <v>Leigh on Sea Striders Men</v>
      </c>
      <c r="E7" s="30">
        <f t="shared" si="0"/>
        <v>5</v>
      </c>
      <c r="F7" s="25">
        <f>IF(COUNTIF($B$3:B7,B7)&gt;1,"*","")</f>
      </c>
      <c r="G7" s="65">
        <v>5</v>
      </c>
      <c r="H7" s="65">
        <v>15</v>
      </c>
      <c r="I7" s="66" t="s">
        <v>129</v>
      </c>
      <c r="J7" s="65">
        <v>6</v>
      </c>
      <c r="K7" s="34"/>
      <c r="AA7" s="24">
        <v>6</v>
      </c>
      <c r="AB7" s="25">
        <v>15</v>
      </c>
      <c r="AC7" s="25" t="s">
        <v>3</v>
      </c>
      <c r="AD7" s="36" t="s">
        <v>129</v>
      </c>
      <c r="AE7" s="25">
        <v>6</v>
      </c>
    </row>
    <row r="8" spans="1:31" ht="15">
      <c r="A8" s="30">
        <v>6</v>
      </c>
      <c r="B8" s="30">
        <v>15</v>
      </c>
      <c r="C8" s="30" t="str">
        <f>IF(ISBLANK(B8),"",VLOOKUP(B8,Entries!$A$4:$C$70,2,FALSE))</f>
        <v>A</v>
      </c>
      <c r="D8" s="31" t="str">
        <f>IF(ISBLANK(B8),"",VLOOKUP(B8,Entries!$A$4:$C$70,3,FALSE))</f>
        <v>Saffron Striders</v>
      </c>
      <c r="E8" s="30">
        <f t="shared" si="0"/>
        <v>6</v>
      </c>
      <c r="F8" s="25">
        <f>IF(COUNTIF($B$3:B8,B8)&gt;1,"*","")</f>
      </c>
      <c r="G8" s="65">
        <v>6</v>
      </c>
      <c r="H8" s="65">
        <v>1</v>
      </c>
      <c r="I8" s="66" t="s">
        <v>108</v>
      </c>
      <c r="J8" s="65">
        <v>7</v>
      </c>
      <c r="K8" s="34"/>
      <c r="AA8" s="24">
        <v>7</v>
      </c>
      <c r="AB8" s="25">
        <v>1</v>
      </c>
      <c r="AC8" s="25" t="s">
        <v>3</v>
      </c>
      <c r="AD8" s="36" t="s">
        <v>108</v>
      </c>
      <c r="AE8" s="25">
        <v>7</v>
      </c>
    </row>
    <row r="9" spans="1:31" ht="15">
      <c r="A9" s="30">
        <v>7</v>
      </c>
      <c r="B9" s="30">
        <v>1</v>
      </c>
      <c r="C9" s="30" t="str">
        <f>IF(ISBLANK(B9),"",VLOOKUP(B9,Entries!$A$4:$C$70,2,FALSE))</f>
        <v>A</v>
      </c>
      <c r="D9" s="31" t="str">
        <f>IF(ISBLANK(B9),"",VLOOKUP(B9,Entries!$A$4:$C$70,3,FALSE))</f>
        <v>IAC A</v>
      </c>
      <c r="E9" s="30">
        <f t="shared" si="0"/>
        <v>7</v>
      </c>
      <c r="F9" s="25">
        <f>IF(COUNTIF($B$3:B9,B9)&gt;1,"*","")</f>
      </c>
      <c r="G9" s="65">
        <v>7</v>
      </c>
      <c r="H9" s="65">
        <v>26</v>
      </c>
      <c r="I9" s="66" t="s">
        <v>57</v>
      </c>
      <c r="J9" s="65">
        <v>8</v>
      </c>
      <c r="K9" s="34"/>
      <c r="AA9" s="24">
        <v>8</v>
      </c>
      <c r="AB9" s="25">
        <v>26</v>
      </c>
      <c r="AC9" s="25" t="s">
        <v>3</v>
      </c>
      <c r="AD9" s="36" t="s">
        <v>57</v>
      </c>
      <c r="AE9" s="25">
        <v>8</v>
      </c>
    </row>
    <row r="10" spans="1:31" ht="15">
      <c r="A10" s="30">
        <v>8</v>
      </c>
      <c r="B10" s="30">
        <v>26</v>
      </c>
      <c r="C10" s="30" t="str">
        <f>IF(ISBLANK(B10),"",VLOOKUP(B10,Entries!$A$4:$C$70,2,FALSE))</f>
        <v>A</v>
      </c>
      <c r="D10" s="31" t="str">
        <f>IF(ISBLANK(B10),"",VLOOKUP(B10,Entries!$A$4:$C$70,3,FALSE))</f>
        <v>Harwich Runners</v>
      </c>
      <c r="E10" s="30">
        <f t="shared" si="0"/>
        <v>8</v>
      </c>
      <c r="F10" s="25">
        <f>IF(COUNTIF($B$3:B10,B10)&gt;1,"*","")</f>
      </c>
      <c r="G10" s="65">
        <v>8</v>
      </c>
      <c r="H10" s="65">
        <v>12</v>
      </c>
      <c r="I10" s="66" t="s">
        <v>126</v>
      </c>
      <c r="J10" s="65">
        <v>9</v>
      </c>
      <c r="K10" s="34"/>
      <c r="AA10" s="24">
        <v>9</v>
      </c>
      <c r="AB10" s="25">
        <v>12</v>
      </c>
      <c r="AC10" s="25" t="s">
        <v>3</v>
      </c>
      <c r="AD10" s="36" t="s">
        <v>126</v>
      </c>
      <c r="AE10" s="25">
        <v>9</v>
      </c>
    </row>
    <row r="11" spans="1:31" ht="15">
      <c r="A11" s="30">
        <v>9</v>
      </c>
      <c r="B11" s="30">
        <v>12</v>
      </c>
      <c r="C11" s="30" t="str">
        <f>IF(ISBLANK(B11),"",VLOOKUP(B11,Entries!$A$4:$C$70,2,FALSE))</f>
        <v>A</v>
      </c>
      <c r="D11" s="31" t="str">
        <f>IF(ISBLANK(B11),"",VLOOKUP(B11,Entries!$A$4:$C$70,3,FALSE))</f>
        <v>Tiptree RR Men</v>
      </c>
      <c r="E11" s="30">
        <f t="shared" si="0"/>
        <v>9</v>
      </c>
      <c r="F11" s="25">
        <f>IF(COUNTIF($B$3:B11,B11)&gt;1,"*","")</f>
      </c>
      <c r="G11" s="65">
        <v>9</v>
      </c>
      <c r="H11" s="65">
        <v>8</v>
      </c>
      <c r="I11" s="66" t="s">
        <v>118</v>
      </c>
      <c r="J11" s="65">
        <v>14</v>
      </c>
      <c r="K11" s="34"/>
      <c r="AA11" s="24">
        <v>14</v>
      </c>
      <c r="AB11" s="25">
        <v>8</v>
      </c>
      <c r="AC11" s="25" t="s">
        <v>3</v>
      </c>
      <c r="AD11" s="36" t="s">
        <v>118</v>
      </c>
      <c r="AE11" s="25">
        <v>14</v>
      </c>
    </row>
    <row r="12" spans="1:31" ht="15">
      <c r="A12" s="30">
        <v>10</v>
      </c>
      <c r="B12" s="30">
        <v>52</v>
      </c>
      <c r="C12" s="30" t="str">
        <f>IF(ISBLANK(B12),"",VLOOKUP(B12,Entries!$A$4:$C$70,2,FALSE))</f>
        <v>V</v>
      </c>
      <c r="D12" s="31" t="str">
        <f>IF(ISBLANK(B12),"",VLOOKUP(B12,Entries!$A$4:$C$70,3,FALSE))</f>
        <v>Harwich Runners Vets</v>
      </c>
      <c r="E12" s="30">
        <f t="shared" si="0"/>
        <v>10</v>
      </c>
      <c r="F12" s="25">
        <f>IF(COUNTIF($B$3:B12,B12)&gt;1,"*","")</f>
      </c>
      <c r="G12" s="65">
        <v>10</v>
      </c>
      <c r="H12" s="65">
        <v>31</v>
      </c>
      <c r="I12" s="66" t="s">
        <v>149</v>
      </c>
      <c r="J12" s="65">
        <v>15</v>
      </c>
      <c r="K12" s="34"/>
      <c r="AA12" s="24">
        <v>15</v>
      </c>
      <c r="AB12" s="25">
        <v>31</v>
      </c>
      <c r="AC12" s="25" t="s">
        <v>3</v>
      </c>
      <c r="AD12" s="36" t="s">
        <v>149</v>
      </c>
      <c r="AE12" s="25">
        <v>15</v>
      </c>
    </row>
    <row r="13" spans="1:31" ht="15">
      <c r="A13" s="30">
        <v>11</v>
      </c>
      <c r="B13" s="30">
        <v>61</v>
      </c>
      <c r="C13" s="30" t="str">
        <f>IF(ISBLANK(B13),"",VLOOKUP(B13,Entries!$A$4:$C$70,2,FALSE))</f>
        <v>L</v>
      </c>
      <c r="D13" s="31" t="str">
        <f>IF(ISBLANK(B13),"",VLOOKUP(B13,Entries!$A$4:$C$70,3,FALSE))</f>
        <v>Leigh on Sea Striders </v>
      </c>
      <c r="E13" s="30">
        <f t="shared" si="0"/>
        <v>11</v>
      </c>
      <c r="F13" s="25">
        <f>IF(COUNTIF($B$3:B13,B13)&gt;1,"*","")</f>
      </c>
      <c r="G13" s="65">
        <v>11</v>
      </c>
      <c r="H13" s="65">
        <v>41</v>
      </c>
      <c r="I13" s="66" t="s">
        <v>82</v>
      </c>
      <c r="J13" s="65">
        <v>16</v>
      </c>
      <c r="K13" s="34"/>
      <c r="AA13" s="24">
        <v>16</v>
      </c>
      <c r="AB13" s="25">
        <v>41</v>
      </c>
      <c r="AC13" s="25" t="s">
        <v>3</v>
      </c>
      <c r="AD13" s="36" t="s">
        <v>82</v>
      </c>
      <c r="AE13" s="25">
        <v>16</v>
      </c>
    </row>
    <row r="14" spans="1:31" ht="15">
      <c r="A14" s="30">
        <v>12</v>
      </c>
      <c r="B14" s="30">
        <v>54</v>
      </c>
      <c r="C14" s="30" t="str">
        <f>IF(ISBLANK(B14),"",VLOOKUP(B14,Entries!$A$4:$C$70,2,FALSE))</f>
        <v>V</v>
      </c>
      <c r="D14" s="31" t="str">
        <f>IF(ISBLANK(B14),"",VLOOKUP(B14,Entries!$A$4:$C$70,3,FALSE))</f>
        <v>Mid Essex Casuals Vets</v>
      </c>
      <c r="E14" s="30">
        <f t="shared" si="0"/>
        <v>12</v>
      </c>
      <c r="F14" s="25">
        <f>IF(COUNTIF($B$3:B14,B14)&gt;1,"*","")</f>
      </c>
      <c r="G14" s="65">
        <v>12</v>
      </c>
      <c r="H14" s="65">
        <v>40</v>
      </c>
      <c r="I14" s="66" t="s">
        <v>81</v>
      </c>
      <c r="J14" s="65">
        <v>17</v>
      </c>
      <c r="K14" s="34"/>
      <c r="AA14" s="24">
        <v>17</v>
      </c>
      <c r="AB14" s="25">
        <v>40</v>
      </c>
      <c r="AC14" s="25" t="s">
        <v>3</v>
      </c>
      <c r="AD14" s="36" t="s">
        <v>81</v>
      </c>
      <c r="AE14" s="25">
        <v>17</v>
      </c>
    </row>
    <row r="15" spans="1:31" ht="15">
      <c r="A15" s="30">
        <v>13</v>
      </c>
      <c r="B15" s="30">
        <v>66</v>
      </c>
      <c r="C15" s="30" t="str">
        <f>IF(ISBLANK(B15),"",VLOOKUP(B15,Entries!$A$4:$C$70,2,FALSE))</f>
        <v>L</v>
      </c>
      <c r="D15" s="31" t="str">
        <f>IF(ISBLANK(B15),"",VLOOKUP(B15,Entries!$A$4:$C$70,3,FALSE))</f>
        <v>Southend Ladies</v>
      </c>
      <c r="E15" s="30">
        <f t="shared" si="0"/>
        <v>13</v>
      </c>
      <c r="F15" s="25">
        <f>IF(COUNTIF($B$3:B15,B15)&gt;1,"*","")</f>
      </c>
      <c r="G15" s="65">
        <v>13</v>
      </c>
      <c r="H15" s="65">
        <v>9</v>
      </c>
      <c r="I15" s="66" t="s">
        <v>121</v>
      </c>
      <c r="J15" s="65">
        <v>18</v>
      </c>
      <c r="K15" s="34"/>
      <c r="AA15" s="24">
        <v>18</v>
      </c>
      <c r="AB15" s="25">
        <v>9</v>
      </c>
      <c r="AC15" s="25" t="s">
        <v>3</v>
      </c>
      <c r="AD15" s="36" t="s">
        <v>121</v>
      </c>
      <c r="AE15" s="25">
        <v>18</v>
      </c>
    </row>
    <row r="16" spans="1:31" ht="15">
      <c r="A16" s="30">
        <v>14</v>
      </c>
      <c r="B16" s="30">
        <v>8</v>
      </c>
      <c r="C16" s="30" t="str">
        <f>IF(ISBLANK(B16),"",VLOOKUP(B16,Entries!$A$4:$C$70,2,FALSE))</f>
        <v>A</v>
      </c>
      <c r="D16" s="31" t="str">
        <f>IF(ISBLANK(B16),"",VLOOKUP(B16,Entries!$A$4:$C$70,3,FALSE))</f>
        <v>Eton Manor AC A</v>
      </c>
      <c r="E16" s="30">
        <f t="shared" si="0"/>
        <v>14</v>
      </c>
      <c r="F16" s="25">
        <f>IF(COUNTIF($B$3:B16,B16)&gt;1,"*","")</f>
      </c>
      <c r="G16" s="65">
        <v>14</v>
      </c>
      <c r="H16" s="65">
        <v>11</v>
      </c>
      <c r="I16" s="66" t="s">
        <v>125</v>
      </c>
      <c r="J16" s="65">
        <v>19</v>
      </c>
      <c r="K16" s="34"/>
      <c r="AA16" s="24">
        <v>19</v>
      </c>
      <c r="AB16" s="25">
        <v>11</v>
      </c>
      <c r="AC16" s="25" t="s">
        <v>3</v>
      </c>
      <c r="AD16" s="36" t="s">
        <v>125</v>
      </c>
      <c r="AE16" s="25">
        <v>19</v>
      </c>
    </row>
    <row r="17" spans="1:31" ht="15">
      <c r="A17" s="30">
        <v>15</v>
      </c>
      <c r="B17" s="30">
        <v>31</v>
      </c>
      <c r="C17" s="30" t="str">
        <f>IF(ISBLANK(B17),"",VLOOKUP(B17,Entries!$A$4:$C$70,2,FALSE))</f>
        <v>A</v>
      </c>
      <c r="D17" s="31" t="str">
        <f>IF(ISBLANK(B17),"",VLOOKUP(B17,Entries!$A$4:$C$70,3,FALSE))</f>
        <v>Southend Men AC B</v>
      </c>
      <c r="E17" s="30">
        <f t="shared" si="0"/>
        <v>15</v>
      </c>
      <c r="F17" s="25">
        <f>IF(COUNTIF($B$3:B17,B17)&gt;1,"*","")</f>
      </c>
      <c r="G17" s="65">
        <v>15</v>
      </c>
      <c r="H17" s="65">
        <v>42</v>
      </c>
      <c r="I17" s="66" t="s">
        <v>188</v>
      </c>
      <c r="J17" s="65">
        <v>20</v>
      </c>
      <c r="K17" s="34"/>
      <c r="AA17" s="24">
        <v>20</v>
      </c>
      <c r="AB17" s="25">
        <v>42</v>
      </c>
      <c r="AC17" s="25" t="s">
        <v>3</v>
      </c>
      <c r="AD17" s="36" t="s">
        <v>188</v>
      </c>
      <c r="AE17" s="25">
        <v>20</v>
      </c>
    </row>
    <row r="18" spans="1:31" ht="15">
      <c r="A18" s="30">
        <v>16</v>
      </c>
      <c r="B18" s="30">
        <v>41</v>
      </c>
      <c r="C18" s="30" t="str">
        <f>IF(ISBLANK(B18),"",VLOOKUP(B18,Entries!$A$4:$C$70,2,FALSE))</f>
        <v>A</v>
      </c>
      <c r="D18" s="31" t="str">
        <f>IF(ISBLANK(B18),"",VLOOKUP(B18,Entries!$A$4:$C$70,3,FALSE))</f>
        <v>Benfleet Men B</v>
      </c>
      <c r="E18" s="30">
        <f t="shared" si="0"/>
        <v>16</v>
      </c>
      <c r="F18" s="25">
        <f>IF(COUNTIF($B$3:B18,B18)&gt;1,"*","")</f>
      </c>
      <c r="G18" s="65">
        <v>16</v>
      </c>
      <c r="H18" s="65">
        <v>36</v>
      </c>
      <c r="I18" s="66" t="s">
        <v>156</v>
      </c>
      <c r="J18" s="65">
        <v>21</v>
      </c>
      <c r="K18" s="34"/>
      <c r="AA18" s="24">
        <v>21</v>
      </c>
      <c r="AB18" s="25">
        <v>36</v>
      </c>
      <c r="AC18" s="25" t="s">
        <v>3</v>
      </c>
      <c r="AD18" s="36" t="s">
        <v>156</v>
      </c>
      <c r="AE18" s="25">
        <v>21</v>
      </c>
    </row>
    <row r="19" spans="1:31" ht="15">
      <c r="A19" s="30">
        <v>17</v>
      </c>
      <c r="B19" s="30">
        <v>40</v>
      </c>
      <c r="C19" s="30" t="str">
        <f>IF(ISBLANK(B19),"",VLOOKUP(B19,Entries!$A$4:$C$70,2,FALSE))</f>
        <v>A</v>
      </c>
      <c r="D19" s="31" t="str">
        <f>IF(ISBLANK(B19),"",VLOOKUP(B19,Entries!$A$4:$C$70,3,FALSE))</f>
        <v>Benfleet Men A</v>
      </c>
      <c r="E19" s="30">
        <f t="shared" si="0"/>
        <v>17</v>
      </c>
      <c r="F19" s="25">
        <f>IF(COUNTIF($B$3:B19,B19)&gt;1,"*","")</f>
      </c>
      <c r="G19" s="65">
        <v>17</v>
      </c>
      <c r="H19" s="65">
        <v>19</v>
      </c>
      <c r="I19" s="66" t="s">
        <v>80</v>
      </c>
      <c r="J19" s="65">
        <v>22</v>
      </c>
      <c r="K19" s="34"/>
      <c r="AA19" s="24">
        <v>22</v>
      </c>
      <c r="AB19" s="25">
        <v>19</v>
      </c>
      <c r="AC19" s="25" t="s">
        <v>3</v>
      </c>
      <c r="AD19" s="36" t="s">
        <v>80</v>
      </c>
      <c r="AE19" s="25">
        <v>22</v>
      </c>
    </row>
    <row r="20" spans="1:31" ht="15">
      <c r="A20" s="30">
        <v>18</v>
      </c>
      <c r="B20" s="30">
        <v>9</v>
      </c>
      <c r="C20" s="30" t="str">
        <f>IF(ISBLANK(B20),"",VLOOKUP(B20,Entries!$A$4:$C$70,2,FALSE))</f>
        <v>A</v>
      </c>
      <c r="D20" s="31" t="str">
        <f>IF(ISBLANK(B20),"",VLOOKUP(B20,Entries!$A$4:$C$70,3,FALSE))</f>
        <v>Nomads A</v>
      </c>
      <c r="E20" s="30">
        <f t="shared" si="0"/>
        <v>18</v>
      </c>
      <c r="F20" s="25">
        <f>IF(COUNTIF($B$3:B20,B20)&gt;1,"*","")</f>
      </c>
      <c r="G20" s="65">
        <v>18</v>
      </c>
      <c r="H20" s="65">
        <v>33</v>
      </c>
      <c r="I20" s="66" t="s">
        <v>151</v>
      </c>
      <c r="J20" s="65">
        <v>23</v>
      </c>
      <c r="K20" s="34"/>
      <c r="AA20" s="24">
        <v>23</v>
      </c>
      <c r="AB20" s="25">
        <v>33</v>
      </c>
      <c r="AC20" s="25" t="s">
        <v>3</v>
      </c>
      <c r="AD20" s="36" t="s">
        <v>151</v>
      </c>
      <c r="AE20" s="25">
        <v>23</v>
      </c>
    </row>
    <row r="21" spans="1:31" ht="15">
      <c r="A21" s="30">
        <v>19</v>
      </c>
      <c r="B21" s="30">
        <v>11</v>
      </c>
      <c r="C21" s="30" t="str">
        <f>IF(ISBLANK(B21),"",VLOOKUP(B21,Entries!$A$4:$C$70,2,FALSE))</f>
        <v>A</v>
      </c>
      <c r="D21" s="31" t="str">
        <f>IF(ISBLANK(B21),"",VLOOKUP(B21,Entries!$A$4:$C$70,3,FALSE))</f>
        <v>Leigh on Sea Striders Mixed</v>
      </c>
      <c r="E21" s="30">
        <f t="shared" si="0"/>
        <v>19</v>
      </c>
      <c r="F21" s="25">
        <f>IF(COUNTIF($B$3:B21,B21)&gt;1,"*","")</f>
      </c>
      <c r="G21" s="65">
        <v>19</v>
      </c>
      <c r="H21" s="65">
        <v>7</v>
      </c>
      <c r="I21" s="66" t="s">
        <v>117</v>
      </c>
      <c r="J21" s="65">
        <v>24</v>
      </c>
      <c r="K21" s="34"/>
      <c r="AA21" s="24">
        <v>24</v>
      </c>
      <c r="AB21" s="25">
        <v>7</v>
      </c>
      <c r="AC21" s="25" t="s">
        <v>3</v>
      </c>
      <c r="AD21" s="36" t="s">
        <v>117</v>
      </c>
      <c r="AE21" s="25">
        <v>24</v>
      </c>
    </row>
    <row r="22" spans="1:31" ht="15">
      <c r="A22" s="30">
        <v>20</v>
      </c>
      <c r="B22" s="30">
        <v>42</v>
      </c>
      <c r="C22" s="30" t="str">
        <f>IF(ISBLANK(B22),"",VLOOKUP(B22,Entries!$A$4:$C$70,2,FALSE))</f>
        <v>A</v>
      </c>
      <c r="D22" s="31" t="str">
        <f>IF(ISBLANK(B22),"",VLOOKUP(B22,Entries!$A$4:$C$70,3,FALSE))</f>
        <v>Billericay Men</v>
      </c>
      <c r="E22" s="30">
        <f t="shared" si="0"/>
        <v>20</v>
      </c>
      <c r="F22" s="25">
        <f>IF(COUNTIF($B$3:B22,B22)&gt;1,"*","")</f>
      </c>
      <c r="G22" s="65">
        <v>20</v>
      </c>
      <c r="H22" s="65">
        <v>20</v>
      </c>
      <c r="I22" s="66" t="s">
        <v>137</v>
      </c>
      <c r="J22" s="65">
        <v>26</v>
      </c>
      <c r="K22" s="34"/>
      <c r="AA22" s="24">
        <v>26</v>
      </c>
      <c r="AB22" s="25">
        <v>20</v>
      </c>
      <c r="AC22" s="25" t="s">
        <v>3</v>
      </c>
      <c r="AD22" s="36" t="s">
        <v>137</v>
      </c>
      <c r="AE22" s="25">
        <v>26</v>
      </c>
    </row>
    <row r="23" spans="1:31" ht="15">
      <c r="A23" s="30">
        <v>21</v>
      </c>
      <c r="B23" s="30">
        <v>36</v>
      </c>
      <c r="C23" s="30" t="str">
        <f>IF(ISBLANK(B23),"",VLOOKUP(B23,Entries!$A$4:$C$70,2,FALSE))</f>
        <v>A</v>
      </c>
      <c r="D23" s="31" t="str">
        <f>IF(ISBLANK(B23),"",VLOOKUP(B23,Entries!$A$4:$C$70,3,FALSE))</f>
        <v>Halstead Road Runners Mixed</v>
      </c>
      <c r="E23" s="30">
        <f t="shared" si="0"/>
        <v>21</v>
      </c>
      <c r="F23" s="25">
        <f>IF(COUNTIF($B$3:B23,B23)&gt;1,"*","")</f>
      </c>
      <c r="G23" s="65">
        <v>21</v>
      </c>
      <c r="H23" s="65">
        <v>59</v>
      </c>
      <c r="I23" s="66" t="s">
        <v>191</v>
      </c>
      <c r="J23" s="65">
        <v>27</v>
      </c>
      <c r="K23" s="34"/>
      <c r="AA23" s="24">
        <v>27</v>
      </c>
      <c r="AB23" s="25">
        <v>59</v>
      </c>
      <c r="AC23" s="25" t="s">
        <v>3</v>
      </c>
      <c r="AD23" s="36" t="s">
        <v>191</v>
      </c>
      <c r="AE23" s="25">
        <v>27</v>
      </c>
    </row>
    <row r="24" spans="1:31" ht="15">
      <c r="A24" s="30">
        <v>22</v>
      </c>
      <c r="B24" s="30">
        <v>19</v>
      </c>
      <c r="C24" s="30" t="str">
        <f>IF(ISBLANK(B24),"",VLOOKUP(B24,Entries!$A$4:$C$70,2,FALSE))</f>
        <v>A</v>
      </c>
      <c r="D24" s="31" t="str">
        <f>IF(ISBLANK(B24),"",VLOOKUP(B24,Entries!$A$4:$C$70,3,FALSE))</f>
        <v>Springfield Striders Men B</v>
      </c>
      <c r="E24" s="30">
        <f t="shared" si="0"/>
        <v>22</v>
      </c>
      <c r="F24" s="25">
        <f>IF(COUNTIF($B$3:B24,B24)&gt;1,"*","")</f>
      </c>
      <c r="G24" s="65">
        <v>22</v>
      </c>
      <c r="H24" s="65">
        <v>5</v>
      </c>
      <c r="I24" s="66" t="s">
        <v>114</v>
      </c>
      <c r="J24" s="65">
        <v>30</v>
      </c>
      <c r="K24" s="34"/>
      <c r="AA24" s="24">
        <v>30</v>
      </c>
      <c r="AB24" s="25">
        <v>5</v>
      </c>
      <c r="AC24" s="25" t="s">
        <v>3</v>
      </c>
      <c r="AD24" s="36" t="s">
        <v>114</v>
      </c>
      <c r="AE24" s="25">
        <v>30</v>
      </c>
    </row>
    <row r="25" spans="1:31" ht="15">
      <c r="A25" s="30">
        <v>23</v>
      </c>
      <c r="B25" s="30">
        <v>33</v>
      </c>
      <c r="C25" s="30" t="str">
        <f>IF(ISBLANK(B25),"",VLOOKUP(B25,Entries!$A$4:$C$70,2,FALSE))</f>
        <v>A</v>
      </c>
      <c r="D25" s="31" t="str">
        <f>IF(ISBLANK(B25),"",VLOOKUP(B25,Entries!$A$4:$C$70,3,FALSE))</f>
        <v>GFDR Men A</v>
      </c>
      <c r="E25" s="30">
        <f t="shared" si="0"/>
        <v>23</v>
      </c>
      <c r="F25" s="25">
        <f>IF(COUNTIF($B$3:B25,B25)&gt;1,"*","")</f>
      </c>
      <c r="G25" s="65">
        <v>23</v>
      </c>
      <c r="H25" s="65">
        <v>21</v>
      </c>
      <c r="I25" s="66" t="s">
        <v>138</v>
      </c>
      <c r="J25" s="65">
        <v>31</v>
      </c>
      <c r="K25" s="34"/>
      <c r="AA25" s="24">
        <v>31</v>
      </c>
      <c r="AB25" s="25">
        <v>21</v>
      </c>
      <c r="AC25" s="25" t="s">
        <v>3</v>
      </c>
      <c r="AD25" s="36" t="s">
        <v>138</v>
      </c>
      <c r="AE25" s="25">
        <v>31</v>
      </c>
    </row>
    <row r="26" spans="1:31" ht="15">
      <c r="A26" s="30">
        <v>24</v>
      </c>
      <c r="B26" s="30">
        <v>7</v>
      </c>
      <c r="C26" s="30" t="str">
        <f>IF(ISBLANK(B26),"",VLOOKUP(B26,Entries!$A$4:$C$70,2,FALSE))</f>
        <v>A</v>
      </c>
      <c r="D26" s="31" t="str">
        <f>IF(ISBLANK(B26),"",VLOOKUP(B26,Entries!$A$4:$C$70,3,FALSE))</f>
        <v>East Essex Tri</v>
      </c>
      <c r="E26" s="30">
        <f t="shared" si="0"/>
        <v>24</v>
      </c>
      <c r="F26" s="25">
        <f>IF(COUNTIF($B$3:B26,B26)&gt;1,"*","")</f>
      </c>
      <c r="G26" s="65">
        <v>24</v>
      </c>
      <c r="H26" s="65">
        <v>32</v>
      </c>
      <c r="I26" s="66" t="s">
        <v>150</v>
      </c>
      <c r="J26" s="65">
        <v>33</v>
      </c>
      <c r="K26" s="34"/>
      <c r="AA26" s="24">
        <v>33</v>
      </c>
      <c r="AB26" s="25">
        <v>32</v>
      </c>
      <c r="AC26" s="25" t="s">
        <v>3</v>
      </c>
      <c r="AD26" s="36" t="s">
        <v>150</v>
      </c>
      <c r="AE26" s="25">
        <v>33</v>
      </c>
    </row>
    <row r="27" spans="1:31" ht="15">
      <c r="A27" s="30">
        <v>25</v>
      </c>
      <c r="B27" s="30">
        <v>60</v>
      </c>
      <c r="C27" s="30" t="str">
        <f>IF(ISBLANK(B27),"",VLOOKUP(B27,Entries!$A$4:$C$70,2,FALSE))</f>
        <v>L</v>
      </c>
      <c r="D27" s="31" t="str">
        <f>IF(ISBLANK(B27),"",VLOOKUP(B27,Entries!$A$4:$C$70,3,FALSE))</f>
        <v>Tiptree RR </v>
      </c>
      <c r="E27" s="30">
        <f t="shared" si="0"/>
        <v>25</v>
      </c>
      <c r="F27" s="25">
        <f>IF(COUNTIF($B$3:B27,B27)&gt;1,"*","")</f>
      </c>
      <c r="G27" s="65">
        <v>25</v>
      </c>
      <c r="H27" s="65">
        <v>39</v>
      </c>
      <c r="I27" s="66" t="s">
        <v>47</v>
      </c>
      <c r="J27" s="65">
        <v>34</v>
      </c>
      <c r="K27" s="34"/>
      <c r="AA27" s="24">
        <v>34</v>
      </c>
      <c r="AB27" s="25">
        <v>39</v>
      </c>
      <c r="AC27" s="25" t="s">
        <v>3</v>
      </c>
      <c r="AD27" s="36" t="s">
        <v>47</v>
      </c>
      <c r="AE27" s="25">
        <v>34</v>
      </c>
    </row>
    <row r="28" spans="1:31" ht="15">
      <c r="A28" s="30">
        <v>26</v>
      </c>
      <c r="B28" s="30">
        <v>20</v>
      </c>
      <c r="C28" s="30" t="str">
        <f>IF(ISBLANK(B28),"",VLOOKUP(B28,Entries!$A$4:$C$70,2,FALSE))</f>
        <v>A</v>
      </c>
      <c r="D28" s="31" t="str">
        <f>IF(ISBLANK(B28),"",VLOOKUP(B28,Entries!$A$4:$C$70,3,FALSE))</f>
        <v>Springfield Striders Mixed 1</v>
      </c>
      <c r="E28" s="30">
        <f t="shared" si="0"/>
        <v>26</v>
      </c>
      <c r="F28" s="25">
        <f>IF(COUNTIF($B$3:B28,B28)&gt;1,"*","")</f>
      </c>
      <c r="G28" s="65">
        <v>26</v>
      </c>
      <c r="H28" s="65">
        <v>37</v>
      </c>
      <c r="I28" s="66" t="s">
        <v>157</v>
      </c>
      <c r="J28" s="65">
        <v>35</v>
      </c>
      <c r="K28" s="34"/>
      <c r="AA28" s="24">
        <v>35</v>
      </c>
      <c r="AB28" s="25">
        <v>37</v>
      </c>
      <c r="AC28" s="25" t="s">
        <v>3</v>
      </c>
      <c r="AD28" s="36" t="s">
        <v>157</v>
      </c>
      <c r="AE28" s="25">
        <v>35</v>
      </c>
    </row>
    <row r="29" spans="1:31" ht="15">
      <c r="A29" s="30">
        <v>27</v>
      </c>
      <c r="B29" s="30">
        <v>59</v>
      </c>
      <c r="C29" s="30" t="str">
        <f>IF(ISBLANK(B29),"",VLOOKUP(B29,Entries!$A$4:$C$70,2,FALSE))</f>
        <v>A</v>
      </c>
      <c r="D29" s="31" t="str">
        <f>IF(ISBLANK(B29),"",VLOOKUP(B29,Entries!$A$4:$C$70,3,FALSE))</f>
        <v>East Essex Tri Mixed</v>
      </c>
      <c r="E29" s="30">
        <f t="shared" si="0"/>
        <v>27</v>
      </c>
      <c r="F29" s="25">
        <f>IF(COUNTIF($B$3:B29,B29)&gt;1,"*","")</f>
      </c>
      <c r="G29" s="65">
        <v>27</v>
      </c>
      <c r="H29" s="65">
        <v>28</v>
      </c>
      <c r="I29" s="66" t="s">
        <v>144</v>
      </c>
      <c r="J29" s="65">
        <v>37</v>
      </c>
      <c r="K29" s="34"/>
      <c r="AA29" s="24">
        <v>37</v>
      </c>
      <c r="AB29" s="25">
        <v>28</v>
      </c>
      <c r="AC29" s="25" t="s">
        <v>3</v>
      </c>
      <c r="AD29" s="36" t="s">
        <v>144</v>
      </c>
      <c r="AE29" s="25">
        <v>37</v>
      </c>
    </row>
    <row r="30" spans="1:31" ht="15">
      <c r="A30" s="30">
        <v>28</v>
      </c>
      <c r="B30" s="30">
        <v>53</v>
      </c>
      <c r="C30" s="30" t="str">
        <f>IF(ISBLANK(B30),"",VLOOKUP(B30,Entries!$A$4:$C$70,2,FALSE))</f>
        <v>V</v>
      </c>
      <c r="D30" s="31" t="str">
        <f>IF(ISBLANK(B30),"",VLOOKUP(B30,Entries!$A$4:$C$70,3,FALSE))</f>
        <v>Benfleet Vets</v>
      </c>
      <c r="E30" s="30">
        <f t="shared" si="0"/>
        <v>28</v>
      </c>
      <c r="F30" s="25">
        <f>IF(COUNTIF($B$3:B30,B30)&gt;1,"*","")</f>
      </c>
      <c r="G30" s="65">
        <v>28</v>
      </c>
      <c r="H30" s="65">
        <v>13</v>
      </c>
      <c r="I30" s="66" t="s">
        <v>128</v>
      </c>
      <c r="J30" s="65">
        <v>38</v>
      </c>
      <c r="K30" s="34"/>
      <c r="AA30" s="24">
        <v>38</v>
      </c>
      <c r="AB30" s="25">
        <v>13</v>
      </c>
      <c r="AC30" s="25" t="s">
        <v>3</v>
      </c>
      <c r="AD30" s="36" t="s">
        <v>128</v>
      </c>
      <c r="AE30" s="25">
        <v>38</v>
      </c>
    </row>
    <row r="31" spans="1:31" ht="15">
      <c r="A31" s="30">
        <v>29</v>
      </c>
      <c r="B31" s="30">
        <v>62</v>
      </c>
      <c r="C31" s="30" t="str">
        <f>IF(ISBLANK(B31),"",VLOOKUP(B31,Entries!$A$4:$C$70,2,FALSE))</f>
        <v>L</v>
      </c>
      <c r="D31" s="31" t="str">
        <f>IF(ISBLANK(B31),"",VLOOKUP(B31,Entries!$A$4:$C$70,3,FALSE))</f>
        <v>Springfield Striders Ladies A</v>
      </c>
      <c r="E31" s="30">
        <f t="shared" si="0"/>
        <v>29</v>
      </c>
      <c r="F31" s="25">
        <f>IF(COUNTIF($B$3:B31,B31)&gt;1,"*","")</f>
      </c>
      <c r="G31" s="65">
        <v>29</v>
      </c>
      <c r="H31" s="65">
        <v>23</v>
      </c>
      <c r="I31" s="66" t="s">
        <v>140</v>
      </c>
      <c r="J31" s="65">
        <v>40</v>
      </c>
      <c r="K31" s="34"/>
      <c r="AA31" s="24">
        <v>40</v>
      </c>
      <c r="AB31" s="25">
        <v>23</v>
      </c>
      <c r="AC31" s="25" t="s">
        <v>3</v>
      </c>
      <c r="AD31" s="36" t="s">
        <v>140</v>
      </c>
      <c r="AE31" s="25">
        <v>40</v>
      </c>
    </row>
    <row r="32" spans="1:31" ht="15">
      <c r="A32" s="30">
        <v>30</v>
      </c>
      <c r="B32" s="30">
        <v>5</v>
      </c>
      <c r="C32" s="30" t="str">
        <f>IF(ISBLANK(B32),"",VLOOKUP(B32,Entries!$A$4:$C$70,2,FALSE))</f>
        <v>A</v>
      </c>
      <c r="D32" s="31" t="str">
        <f>IF(ISBLANK(B32),"",VLOOKUP(B32,Entries!$A$4:$C$70,3,FALSE))</f>
        <v>Halstead Road runners</v>
      </c>
      <c r="E32" s="30">
        <f t="shared" si="0"/>
        <v>30</v>
      </c>
      <c r="F32" s="25">
        <f>IF(COUNTIF($B$3:B32,B32)&gt;1,"*","")</f>
      </c>
      <c r="G32" s="65">
        <v>30</v>
      </c>
      <c r="H32" s="65">
        <v>38</v>
      </c>
      <c r="I32" s="66" t="s">
        <v>160</v>
      </c>
      <c r="J32" s="65">
        <v>41</v>
      </c>
      <c r="K32" s="34"/>
      <c r="AA32" s="24">
        <v>41</v>
      </c>
      <c r="AB32" s="25">
        <v>38</v>
      </c>
      <c r="AC32" s="25" t="s">
        <v>3</v>
      </c>
      <c r="AD32" s="36" t="s">
        <v>160</v>
      </c>
      <c r="AE32" s="25">
        <v>41</v>
      </c>
    </row>
    <row r="33" spans="1:31" ht="15">
      <c r="A33" s="30">
        <v>31</v>
      </c>
      <c r="B33" s="30">
        <v>21</v>
      </c>
      <c r="C33" s="30" t="str">
        <f>IF(ISBLANK(B33),"",VLOOKUP(B33,Entries!$A$4:$C$70,2,FALSE))</f>
        <v>A</v>
      </c>
      <c r="D33" s="31" t="str">
        <f>IF(ISBLANK(B33),"",VLOOKUP(B33,Entries!$A$4:$C$70,3,FALSE))</f>
        <v>Springfield Striders Mixed 2</v>
      </c>
      <c r="E33" s="30">
        <f t="shared" si="0"/>
        <v>31</v>
      </c>
      <c r="F33" s="25">
        <f>IF(COUNTIF($B$3:B33,B33)&gt;1,"*","")</f>
      </c>
      <c r="G33" s="65">
        <v>31</v>
      </c>
      <c r="H33" s="65">
        <v>27</v>
      </c>
      <c r="I33" s="66" t="s">
        <v>57</v>
      </c>
      <c r="J33" s="65">
        <v>44</v>
      </c>
      <c r="K33" s="34"/>
      <c r="AA33" s="24">
        <v>44</v>
      </c>
      <c r="AB33" s="25">
        <v>27</v>
      </c>
      <c r="AC33" s="25" t="s">
        <v>3</v>
      </c>
      <c r="AD33" s="36" t="s">
        <v>57</v>
      </c>
      <c r="AE33" s="25">
        <v>44</v>
      </c>
    </row>
    <row r="34" spans="1:31" ht="15">
      <c r="A34" s="30">
        <v>32</v>
      </c>
      <c r="B34" s="30">
        <v>67</v>
      </c>
      <c r="C34" s="30" t="str">
        <f>IF(ISBLANK(B34),"",VLOOKUP(B34,Entries!$A$4:$C$70,2,FALSE))</f>
        <v>L</v>
      </c>
      <c r="D34" s="31" t="str">
        <f>IF(ISBLANK(B34),"",VLOOKUP(B34,Entries!$A$4:$C$70,3,FALSE))</f>
        <v>GFDR Ladies</v>
      </c>
      <c r="E34" s="30">
        <f t="shared" si="0"/>
        <v>32</v>
      </c>
      <c r="F34" s="25">
        <f>IF(COUNTIF($B$3:B34,B34)&gt;1,"*","")</f>
      </c>
      <c r="G34" s="65">
        <v>32</v>
      </c>
      <c r="H34" s="65">
        <v>34</v>
      </c>
      <c r="I34" s="66" t="s">
        <v>154</v>
      </c>
      <c r="J34" s="65">
        <v>45</v>
      </c>
      <c r="K34" s="34"/>
      <c r="AA34" s="24">
        <v>45</v>
      </c>
      <c r="AB34" s="25">
        <v>34</v>
      </c>
      <c r="AC34" s="25" t="s">
        <v>3</v>
      </c>
      <c r="AD34" s="36" t="s">
        <v>154</v>
      </c>
      <c r="AE34" s="25">
        <v>45</v>
      </c>
    </row>
    <row r="35" spans="1:31" ht="15">
      <c r="A35" s="30">
        <v>33</v>
      </c>
      <c r="B35" s="30">
        <v>32</v>
      </c>
      <c r="C35" s="30" t="str">
        <f>IF(ISBLANK(B35),"",VLOOKUP(B35,Entries!$A$4:$C$70,2,FALSE))</f>
        <v>A</v>
      </c>
      <c r="D35" s="31" t="str">
        <f>IF(ISBLANK(B35),"",VLOOKUP(B35,Entries!$A$4:$C$70,3,FALSE))</f>
        <v>Southend AC Mixed</v>
      </c>
      <c r="E35" s="30">
        <f t="shared" si="0"/>
        <v>33</v>
      </c>
      <c r="F35" s="25">
        <f>IF(COUNTIF($B$3:B35,B35)&gt;1,"*","")</f>
      </c>
      <c r="G35" s="65">
        <v>33</v>
      </c>
      <c r="H35" s="65">
        <v>17</v>
      </c>
      <c r="I35" s="66" t="s">
        <v>90</v>
      </c>
      <c r="J35" s="65">
        <v>46</v>
      </c>
      <c r="K35" s="34"/>
      <c r="AA35" s="24">
        <v>46</v>
      </c>
      <c r="AB35" s="25">
        <v>17</v>
      </c>
      <c r="AC35" s="25" t="s">
        <v>3</v>
      </c>
      <c r="AD35" s="36" t="s">
        <v>90</v>
      </c>
      <c r="AE35" s="25">
        <v>46</v>
      </c>
    </row>
    <row r="36" spans="1:31" ht="15">
      <c r="A36" s="30">
        <v>34</v>
      </c>
      <c r="B36" s="30">
        <v>39</v>
      </c>
      <c r="C36" s="30" t="str">
        <f>IF(ISBLANK(B36),"",VLOOKUP(B36,Entries!$A$4:$C$70,2,FALSE))</f>
        <v>A</v>
      </c>
      <c r="D36" s="31" t="str">
        <f>IF(ISBLANK(B36),"",VLOOKUP(B36,Entries!$A$4:$C$70,3,FALSE))</f>
        <v>Witham RC</v>
      </c>
      <c r="E36" s="30">
        <f t="shared" si="0"/>
        <v>34</v>
      </c>
      <c r="F36" s="25">
        <f>IF(COUNTIF($B$3:B36,B36)&gt;1,"*","")</f>
      </c>
      <c r="G36" s="65">
        <v>34</v>
      </c>
      <c r="H36" s="65">
        <v>29</v>
      </c>
      <c r="I36" s="66" t="s">
        <v>146</v>
      </c>
      <c r="J36" s="65">
        <v>47</v>
      </c>
      <c r="K36" s="34"/>
      <c r="AA36" s="24">
        <v>47</v>
      </c>
      <c r="AB36" s="25">
        <v>29</v>
      </c>
      <c r="AC36" s="25" t="s">
        <v>3</v>
      </c>
      <c r="AD36" s="36" t="s">
        <v>146</v>
      </c>
      <c r="AE36" s="25">
        <v>47</v>
      </c>
    </row>
    <row r="37" spans="1:31" ht="15">
      <c r="A37" s="30">
        <v>35</v>
      </c>
      <c r="B37" s="30">
        <v>37</v>
      </c>
      <c r="C37" s="30" t="str">
        <f>IF(ISBLANK(B37),"",VLOOKUP(B37,Entries!$A$4:$C$70,2,FALSE))</f>
        <v>A</v>
      </c>
      <c r="D37" s="31" t="str">
        <f>IF(ISBLANK(B37),"",VLOOKUP(B37,Entries!$A$4:$C$70,3,FALSE))</f>
        <v>Mid Essex Casuals Men</v>
      </c>
      <c r="E37" s="30">
        <f t="shared" si="0"/>
        <v>35</v>
      </c>
      <c r="F37" s="25">
        <f>IF(COUNTIF($B$3:B37,B37)&gt;1,"*","")</f>
      </c>
      <c r="G37" s="65">
        <v>35</v>
      </c>
      <c r="H37" s="65">
        <v>10</v>
      </c>
      <c r="I37" s="66" t="s">
        <v>124</v>
      </c>
      <c r="J37" s="65">
        <v>48</v>
      </c>
      <c r="K37" s="34"/>
      <c r="AA37" s="24">
        <v>48</v>
      </c>
      <c r="AB37" s="25">
        <v>10</v>
      </c>
      <c r="AC37" s="25" t="s">
        <v>3</v>
      </c>
      <c r="AD37" s="36" t="s">
        <v>124</v>
      </c>
      <c r="AE37" s="25">
        <v>48</v>
      </c>
    </row>
    <row r="38" spans="1:31" ht="15">
      <c r="A38" s="30">
        <v>36</v>
      </c>
      <c r="B38" s="30">
        <v>64</v>
      </c>
      <c r="C38" s="30" t="str">
        <f>IF(ISBLANK(B38),"",VLOOKUP(B38,Entries!$A$4:$C$70,2,FALSE))</f>
        <v>L</v>
      </c>
      <c r="D38" s="31" t="str">
        <f>IF(ISBLANK(B38),"",VLOOKUP(B38,Entries!$A$4:$C$70,3,FALSE))</f>
        <v>Thrift Green Trotters Ladies A</v>
      </c>
      <c r="E38" s="30">
        <f t="shared" si="0"/>
        <v>36</v>
      </c>
      <c r="F38" s="25">
        <f>IF(COUNTIF($B$3:B38,B38)&gt;1,"*","")</f>
      </c>
      <c r="G38" s="65">
        <v>36</v>
      </c>
      <c r="H38" s="65">
        <v>4</v>
      </c>
      <c r="I38" s="66" t="s">
        <v>113</v>
      </c>
      <c r="J38" s="65">
        <v>49</v>
      </c>
      <c r="K38" s="34"/>
      <c r="AA38" s="24">
        <v>49</v>
      </c>
      <c r="AB38" s="25">
        <v>4</v>
      </c>
      <c r="AC38" s="25" t="s">
        <v>3</v>
      </c>
      <c r="AD38" s="36" t="s">
        <v>113</v>
      </c>
      <c r="AE38" s="25">
        <v>49</v>
      </c>
    </row>
    <row r="39" spans="1:31" ht="15">
      <c r="A39" s="30">
        <v>37</v>
      </c>
      <c r="B39" s="30">
        <v>28</v>
      </c>
      <c r="C39" s="30" t="str">
        <f>IF(ISBLANK(B39),"",VLOOKUP(B39,Entries!$A$4:$C$70,2,FALSE))</f>
        <v>A</v>
      </c>
      <c r="D39" s="31" t="str">
        <f>IF(ISBLANK(B39),"",VLOOKUP(B39,Entries!$A$4:$C$70,3,FALSE))</f>
        <v>Thrift Green Trotters Men A</v>
      </c>
      <c r="E39" s="30">
        <f t="shared" si="0"/>
        <v>37</v>
      </c>
      <c r="F39" s="25">
        <f>IF(COUNTIF($B$3:B39,B39)&gt;1,"*","")</f>
      </c>
      <c r="G39" s="65">
        <v>37</v>
      </c>
      <c r="H39" s="65">
        <v>35</v>
      </c>
      <c r="I39" s="66" t="s">
        <v>155</v>
      </c>
      <c r="J39" s="65">
        <v>51</v>
      </c>
      <c r="K39" s="34"/>
      <c r="AA39" s="24">
        <v>51</v>
      </c>
      <c r="AB39" s="25">
        <v>35</v>
      </c>
      <c r="AC39" s="25" t="s">
        <v>3</v>
      </c>
      <c r="AD39" s="36" t="s">
        <v>155</v>
      </c>
      <c r="AE39" s="25">
        <v>51</v>
      </c>
    </row>
    <row r="40" spans="1:31" ht="15">
      <c r="A40" s="30">
        <v>38</v>
      </c>
      <c r="B40" s="30">
        <v>13</v>
      </c>
      <c r="C40" s="30" t="str">
        <f>IF(ISBLANK(B40),"",VLOOKUP(B40,Entries!$A$4:$C$70,2,FALSE))</f>
        <v>A</v>
      </c>
      <c r="D40" s="31" t="str">
        <f>IF(ISBLANK(B40),"",VLOOKUP(B40,Entries!$A$4:$C$70,3,FALSE))</f>
        <v>Tiptree RR Mixed A</v>
      </c>
      <c r="E40" s="30">
        <f t="shared" si="0"/>
        <v>38</v>
      </c>
      <c r="F40" s="25">
        <f>IF(COUNTIF($B$3:B40,B40)&gt;1,"*","")</f>
      </c>
      <c r="G40" s="65">
        <v>38</v>
      </c>
      <c r="H40" s="65">
        <v>22</v>
      </c>
      <c r="I40" s="66" t="s">
        <v>139</v>
      </c>
      <c r="J40" s="65">
        <v>52</v>
      </c>
      <c r="K40" s="34"/>
      <c r="AA40" s="24">
        <v>52</v>
      </c>
      <c r="AB40" s="25">
        <v>22</v>
      </c>
      <c r="AC40" s="25" t="s">
        <v>3</v>
      </c>
      <c r="AD40" s="36" t="s">
        <v>139</v>
      </c>
      <c r="AE40" s="25">
        <v>52</v>
      </c>
    </row>
    <row r="41" spans="1:31" ht="15">
      <c r="A41" s="30">
        <v>39</v>
      </c>
      <c r="B41" s="30">
        <v>63</v>
      </c>
      <c r="C41" s="30" t="str">
        <f>IF(ISBLANK(B41),"",VLOOKUP(B41,Entries!$A$4:$C$70,2,FALSE))</f>
        <v>L</v>
      </c>
      <c r="D41" s="31" t="str">
        <f>IF(ISBLANK(B41),"",VLOOKUP(B41,Entries!$A$4:$C$70,3,FALSE))</f>
        <v>Springfield Striders Ladies B</v>
      </c>
      <c r="E41" s="30">
        <f t="shared" si="0"/>
        <v>39</v>
      </c>
      <c r="F41" s="25">
        <f>IF(COUNTIF($B$3:B41,B41)&gt;1,"*","")</f>
      </c>
      <c r="G41" s="65">
        <v>39</v>
      </c>
      <c r="H41" s="65">
        <v>24</v>
      </c>
      <c r="I41" s="66" t="s">
        <v>141</v>
      </c>
      <c r="J41" s="65">
        <v>54</v>
      </c>
      <c r="K41" s="34"/>
      <c r="AA41" s="24">
        <v>54</v>
      </c>
      <c r="AB41" s="25">
        <v>24</v>
      </c>
      <c r="AC41" s="25" t="s">
        <v>3</v>
      </c>
      <c r="AD41" s="36" t="s">
        <v>141</v>
      </c>
      <c r="AE41" s="25">
        <v>54</v>
      </c>
    </row>
    <row r="42" spans="1:31" ht="15">
      <c r="A42" s="30">
        <v>40</v>
      </c>
      <c r="B42" s="30">
        <v>23</v>
      </c>
      <c r="C42" s="30" t="str">
        <f>IF(ISBLANK(B42),"",VLOOKUP(B42,Entries!$A$4:$C$70,2,FALSE))</f>
        <v>A</v>
      </c>
      <c r="D42" s="31" t="str">
        <f>IF(ISBLANK(B42),"",VLOOKUP(B42,Entries!$A$4:$C$70,3,FALSE))</f>
        <v>Springfield Striders Mixed 4</v>
      </c>
      <c r="E42" s="30">
        <f t="shared" si="0"/>
        <v>40</v>
      </c>
      <c r="F42" s="25">
        <f>IF(COUNTIF($B$3:B42,B42)&gt;1,"*","")</f>
      </c>
      <c r="G42" s="65">
        <v>40</v>
      </c>
      <c r="H42" s="65">
        <v>2</v>
      </c>
      <c r="I42" s="66" t="s">
        <v>109</v>
      </c>
      <c r="J42" s="65">
        <v>100</v>
      </c>
      <c r="K42" s="34"/>
      <c r="AA42" s="24">
        <v>100</v>
      </c>
      <c r="AB42" s="25">
        <v>2</v>
      </c>
      <c r="AC42" s="25" t="s">
        <v>3</v>
      </c>
      <c r="AD42" s="36" t="s">
        <v>109</v>
      </c>
      <c r="AE42" s="25">
        <v>100</v>
      </c>
    </row>
    <row r="43" spans="1:31" ht="15">
      <c r="A43" s="30">
        <v>41</v>
      </c>
      <c r="B43" s="30">
        <v>38</v>
      </c>
      <c r="C43" s="30" t="str">
        <f>IF(ISBLANK(B43),"",VLOOKUP(B43,Entries!$A$4:$C$70,2,FALSE))</f>
        <v>A</v>
      </c>
      <c r="D43" s="31" t="str">
        <f>IF(ISBLANK(B43),"",VLOOKUP(B43,Entries!$A$4:$C$70,3,FALSE))</f>
        <v>Mid Essex Casuals Mixed</v>
      </c>
      <c r="E43" s="30">
        <f t="shared" si="0"/>
        <v>41</v>
      </c>
      <c r="F43" s="25">
        <f>IF(COUNTIF($B$3:B43,B43)&gt;1,"*","")</f>
      </c>
      <c r="G43" s="65">
        <v>41</v>
      </c>
      <c r="H43" s="65">
        <v>14</v>
      </c>
      <c r="I43" s="66" t="s">
        <v>160</v>
      </c>
      <c r="J43" s="65">
        <v>100</v>
      </c>
      <c r="K43" s="34"/>
      <c r="AA43" s="24">
        <v>100</v>
      </c>
      <c r="AB43" s="25">
        <v>14</v>
      </c>
      <c r="AC43" s="25" t="s">
        <v>3</v>
      </c>
      <c r="AD43" s="36" t="s">
        <v>160</v>
      </c>
      <c r="AE43" s="25">
        <v>100</v>
      </c>
    </row>
    <row r="44" spans="1:31" ht="15">
      <c r="A44" s="30">
        <v>42</v>
      </c>
      <c r="B44" s="30">
        <v>68</v>
      </c>
      <c r="C44" s="30" t="str">
        <f>IF(ISBLANK(B44),"",VLOOKUP(B44,Entries!$A$4:$C$70,2,FALSE))</f>
        <v>L</v>
      </c>
      <c r="D44" s="31" t="str">
        <f>IF(ISBLANK(B44),"",VLOOKUP(B44,Entries!$A$4:$C$70,3,FALSE))</f>
        <v>Benfleet Ladies A</v>
      </c>
      <c r="E44" s="30">
        <f t="shared" si="0"/>
        <v>42</v>
      </c>
      <c r="F44" s="25">
        <f>IF(COUNTIF($B$3:B44,B44)&gt;1,"*","")</f>
      </c>
      <c r="G44" s="65">
        <v>42</v>
      </c>
      <c r="H44" s="65">
        <v>16</v>
      </c>
      <c r="I44" s="66" t="s">
        <v>132</v>
      </c>
      <c r="J44" s="65">
        <v>100</v>
      </c>
      <c r="K44" s="34"/>
      <c r="AA44" s="24">
        <v>100</v>
      </c>
      <c r="AB44" s="25">
        <v>16</v>
      </c>
      <c r="AC44" s="25" t="s">
        <v>3</v>
      </c>
      <c r="AD44" s="36" t="s">
        <v>132</v>
      </c>
      <c r="AE44" s="25">
        <v>100</v>
      </c>
    </row>
    <row r="45" spans="1:31" ht="15">
      <c r="A45" s="30">
        <v>43</v>
      </c>
      <c r="B45" s="30">
        <v>57</v>
      </c>
      <c r="C45" s="30" t="str">
        <f>IF(ISBLANK(B45),"",VLOOKUP(B45,Entries!$A$4:$C$70,2,FALSE))</f>
        <v>L</v>
      </c>
      <c r="D45" s="31" t="str">
        <f>IF(ISBLANK(B45),"",VLOOKUP(B45,Entries!$A$4:$C$70,3,FALSE))</f>
        <v>Pitsea RC </v>
      </c>
      <c r="E45" s="30">
        <f t="shared" si="0"/>
        <v>43</v>
      </c>
      <c r="F45" s="25">
        <f>IF(COUNTIF($B$3:B45,B45)&gt;1,"*","")</f>
      </c>
      <c r="G45" s="65">
        <v>43</v>
      </c>
      <c r="H45" s="65">
        <v>65</v>
      </c>
      <c r="I45" s="66" t="s">
        <v>177</v>
      </c>
      <c r="J45" s="65">
        <v>100</v>
      </c>
      <c r="K45" s="34"/>
      <c r="AA45" s="24">
        <v>100</v>
      </c>
      <c r="AB45" s="25">
        <v>65</v>
      </c>
      <c r="AC45" s="25" t="s">
        <v>3</v>
      </c>
      <c r="AD45" s="36" t="s">
        <v>177</v>
      </c>
      <c r="AE45" s="25">
        <v>100</v>
      </c>
    </row>
    <row r="46" spans="1:31" ht="15">
      <c r="A46" s="30">
        <v>44</v>
      </c>
      <c r="B46" s="30">
        <v>27</v>
      </c>
      <c r="C46" s="30" t="str">
        <f>IF(ISBLANK(B46),"",VLOOKUP(B46,Entries!$A$4:$C$70,2,FALSE))</f>
        <v>A</v>
      </c>
      <c r="D46" s="31" t="str">
        <f>IF(ISBLANK(B46),"",VLOOKUP(B46,Entries!$A$4:$C$70,3,FALSE))</f>
        <v>Harwich Runners</v>
      </c>
      <c r="E46" s="30">
        <f t="shared" si="0"/>
        <v>44</v>
      </c>
      <c r="F46" s="25">
        <f>IF(COUNTIF($B$3:B46,B46)&gt;1,"*","")</f>
      </c>
      <c r="G46" s="65">
        <v>44</v>
      </c>
      <c r="H46" s="65">
        <v>25</v>
      </c>
      <c r="I46" s="66" t="s">
        <v>142</v>
      </c>
      <c r="J46" s="65">
        <v>100</v>
      </c>
      <c r="K46" s="34"/>
      <c r="AA46" s="24">
        <v>100</v>
      </c>
      <c r="AB46" s="25">
        <v>25</v>
      </c>
      <c r="AC46" s="25" t="s">
        <v>3</v>
      </c>
      <c r="AD46" s="36" t="s">
        <v>142</v>
      </c>
      <c r="AE46" s="25">
        <v>100</v>
      </c>
    </row>
    <row r="47" spans="1:31" ht="15">
      <c r="A47" s="30">
        <v>45</v>
      </c>
      <c r="B47" s="30">
        <v>34</v>
      </c>
      <c r="C47" s="30" t="str">
        <f>IF(ISBLANK(B47),"",VLOOKUP(B47,Entries!$A$4:$C$70,2,FALSE))</f>
        <v>A</v>
      </c>
      <c r="D47" s="31" t="str">
        <f>IF(ISBLANK(B47),"",VLOOKUP(B47,Entries!$A$4:$C$70,3,FALSE))</f>
        <v>GFDR Men B</v>
      </c>
      <c r="E47" s="30">
        <f t="shared" si="0"/>
        <v>45</v>
      </c>
      <c r="F47" s="25">
        <f>IF(COUNTIF($B$3:B47,B47)&gt;1,"*","")</f>
      </c>
      <c r="G47" s="67"/>
      <c r="H47" s="62"/>
      <c r="I47" s="63"/>
      <c r="J47" s="64"/>
      <c r="K47" s="34"/>
      <c r="AA47" s="24">
        <v>11</v>
      </c>
      <c r="AB47" s="25">
        <v>61</v>
      </c>
      <c r="AC47" s="25" t="s">
        <v>0</v>
      </c>
      <c r="AD47" s="36" t="s">
        <v>172</v>
      </c>
      <c r="AE47" s="25">
        <v>11</v>
      </c>
    </row>
    <row r="48" spans="1:31" ht="15">
      <c r="A48" s="30">
        <v>46</v>
      </c>
      <c r="B48" s="30">
        <v>17</v>
      </c>
      <c r="C48" s="30" t="str">
        <f>IF(ISBLANK(B48),"",VLOOKUP(B48,Entries!$A$4:$C$70,2,FALSE))</f>
        <v>A</v>
      </c>
      <c r="D48" s="31" t="str">
        <f>IF(ISBLANK(B48),"",VLOOKUP(B48,Entries!$A$4:$C$70,3,FALSE))</f>
        <v>BSRC</v>
      </c>
      <c r="E48" s="30">
        <f t="shared" si="0"/>
        <v>46</v>
      </c>
      <c r="F48" s="25">
        <f>IF(COUNTIF($B$3:B48,B48)&gt;1,"*","")</f>
      </c>
      <c r="G48" s="61" t="s">
        <v>197</v>
      </c>
      <c r="H48" s="43"/>
      <c r="I48" s="42"/>
      <c r="J48" s="43" t="s">
        <v>62</v>
      </c>
      <c r="K48" s="34"/>
      <c r="AA48" s="24">
        <v>13</v>
      </c>
      <c r="AB48" s="25">
        <v>66</v>
      </c>
      <c r="AC48" s="25" t="s">
        <v>0</v>
      </c>
      <c r="AD48" s="36" t="s">
        <v>103</v>
      </c>
      <c r="AE48" s="25">
        <v>13</v>
      </c>
    </row>
    <row r="49" spans="1:31" ht="15">
      <c r="A49" s="30">
        <v>47</v>
      </c>
      <c r="B49" s="30">
        <v>29</v>
      </c>
      <c r="C49" s="30" t="str">
        <f>IF(ISBLANK(B49),"",VLOOKUP(B49,Entries!$A$4:$C$70,2,FALSE))</f>
        <v>A</v>
      </c>
      <c r="D49" s="31" t="str">
        <f>IF(ISBLANK(B49),"",VLOOKUP(B49,Entries!$A$4:$C$70,3,FALSE))</f>
        <v>Thrift Green Trotters Men B</v>
      </c>
      <c r="E49" s="30">
        <f t="shared" si="0"/>
        <v>47</v>
      </c>
      <c r="F49" s="25">
        <f>IF(COUNTIF($B$3:B49,B49)&gt;1,"*","")</f>
      </c>
      <c r="G49" s="65">
        <v>1</v>
      </c>
      <c r="H49" s="65">
        <v>61</v>
      </c>
      <c r="I49" s="66" t="s">
        <v>172</v>
      </c>
      <c r="J49" s="65">
        <v>11</v>
      </c>
      <c r="K49" s="34"/>
      <c r="AA49" s="24">
        <v>25</v>
      </c>
      <c r="AB49" s="25">
        <v>60</v>
      </c>
      <c r="AC49" s="25" t="s">
        <v>0</v>
      </c>
      <c r="AD49" s="36" t="s">
        <v>171</v>
      </c>
      <c r="AE49" s="25">
        <v>25</v>
      </c>
    </row>
    <row r="50" spans="1:31" ht="15">
      <c r="A50" s="30">
        <v>48</v>
      </c>
      <c r="B50" s="30">
        <v>10</v>
      </c>
      <c r="C50" s="30" t="str">
        <f>IF(ISBLANK(B50),"",VLOOKUP(B50,Entries!$A$4:$C$70,2,FALSE))</f>
        <v>A</v>
      </c>
      <c r="D50" s="31" t="str">
        <f>IF(ISBLANK(B50),"",VLOOKUP(B50,Entries!$A$4:$C$70,3,FALSE))</f>
        <v>Nomads B</v>
      </c>
      <c r="E50" s="30">
        <f t="shared" si="0"/>
        <v>48</v>
      </c>
      <c r="F50" s="25">
        <f>IF(COUNTIF($B$3:B50,B50)&gt;1,"*","")</f>
      </c>
      <c r="G50" s="65">
        <v>2</v>
      </c>
      <c r="H50" s="65">
        <v>66</v>
      </c>
      <c r="I50" s="66" t="s">
        <v>103</v>
      </c>
      <c r="J50" s="65">
        <v>13</v>
      </c>
      <c r="K50" s="34"/>
      <c r="AA50" s="24">
        <v>29</v>
      </c>
      <c r="AB50" s="25">
        <v>62</v>
      </c>
      <c r="AC50" s="25" t="s">
        <v>0</v>
      </c>
      <c r="AD50" s="36" t="s">
        <v>97</v>
      </c>
      <c r="AE50" s="25">
        <v>29</v>
      </c>
    </row>
    <row r="51" spans="1:31" ht="15">
      <c r="A51" s="30">
        <v>49</v>
      </c>
      <c r="B51" s="30">
        <v>4</v>
      </c>
      <c r="C51" s="30" t="str">
        <f>IF(ISBLANK(B51),"",VLOOKUP(B51,Entries!$A$4:$C$70,2,FALSE))</f>
        <v>A</v>
      </c>
      <c r="D51" s="31" t="str">
        <f>IF(ISBLANK(B51),"",VLOOKUP(B51,Entries!$A$4:$C$70,3,FALSE))</f>
        <v>Pitsea RC mixed</v>
      </c>
      <c r="E51" s="30">
        <f t="shared" si="0"/>
        <v>49</v>
      </c>
      <c r="F51" s="25">
        <f>IF(COUNTIF($B$3:B51,B51)&gt;1,"*","")</f>
      </c>
      <c r="G51" s="65">
        <v>3</v>
      </c>
      <c r="H51" s="65">
        <v>60</v>
      </c>
      <c r="I51" s="66" t="s">
        <v>171</v>
      </c>
      <c r="J51" s="65">
        <v>25</v>
      </c>
      <c r="K51" s="34"/>
      <c r="AA51" s="24">
        <v>32</v>
      </c>
      <c r="AB51" s="25">
        <v>67</v>
      </c>
      <c r="AC51" s="25" t="s">
        <v>0</v>
      </c>
      <c r="AD51" s="36" t="s">
        <v>179</v>
      </c>
      <c r="AE51" s="25">
        <v>32</v>
      </c>
    </row>
    <row r="52" spans="1:31" ht="15">
      <c r="A52" s="30">
        <v>50</v>
      </c>
      <c r="B52" s="30">
        <v>58</v>
      </c>
      <c r="C52" s="30" t="str">
        <f>IF(ISBLANK(B52),"",VLOOKUP(B52,Entries!$A$4:$C$70,2,FALSE))</f>
        <v>L</v>
      </c>
      <c r="D52" s="31" t="str">
        <f>IF(ISBLANK(B52),"",VLOOKUP(B52,Entries!$A$4:$C$70,3,FALSE))</f>
        <v>Mid Essex Casuals</v>
      </c>
      <c r="E52" s="30">
        <f t="shared" si="0"/>
        <v>50</v>
      </c>
      <c r="F52" s="25">
        <f>IF(COUNTIF($B$3:B52,B52)&gt;1,"*","")</f>
      </c>
      <c r="G52" s="65">
        <v>4</v>
      </c>
      <c r="H52" s="65">
        <v>62</v>
      </c>
      <c r="I52" s="66" t="s">
        <v>97</v>
      </c>
      <c r="J52" s="65">
        <v>29</v>
      </c>
      <c r="K52" s="34"/>
      <c r="AA52" s="24">
        <v>36</v>
      </c>
      <c r="AB52" s="25">
        <v>64</v>
      </c>
      <c r="AC52" s="25" t="s">
        <v>0</v>
      </c>
      <c r="AD52" s="36" t="s">
        <v>174</v>
      </c>
      <c r="AE52" s="25">
        <v>36</v>
      </c>
    </row>
    <row r="53" spans="1:31" ht="15">
      <c r="A53" s="30">
        <v>51</v>
      </c>
      <c r="B53" s="30">
        <v>35</v>
      </c>
      <c r="C53" s="30" t="str">
        <f>IF(ISBLANK(B53),"",VLOOKUP(B53,Entries!$A$4:$C$70,2,FALSE))</f>
        <v>A</v>
      </c>
      <c r="D53" s="31" t="str">
        <f>IF(ISBLANK(B53),"",VLOOKUP(B53,Entries!$A$4:$C$70,3,FALSE))</f>
        <v>GFDR Mixed</v>
      </c>
      <c r="E53" s="30">
        <f t="shared" si="0"/>
        <v>51</v>
      </c>
      <c r="F53" s="25">
        <f>IF(COUNTIF($B$3:B53,B53)&gt;1,"*","")</f>
      </c>
      <c r="G53" s="65">
        <v>5</v>
      </c>
      <c r="H53" s="65">
        <v>67</v>
      </c>
      <c r="I53" s="66" t="s">
        <v>179</v>
      </c>
      <c r="J53" s="65">
        <v>32</v>
      </c>
      <c r="K53" s="34"/>
      <c r="AA53" s="24">
        <v>39</v>
      </c>
      <c r="AB53" s="25">
        <v>63</v>
      </c>
      <c r="AC53" s="25" t="s">
        <v>0</v>
      </c>
      <c r="AD53" s="36" t="s">
        <v>98</v>
      </c>
      <c r="AE53" s="25">
        <v>39</v>
      </c>
    </row>
    <row r="54" spans="1:31" ht="15">
      <c r="A54" s="30">
        <v>52</v>
      </c>
      <c r="B54" s="30">
        <v>22</v>
      </c>
      <c r="C54" s="30" t="str">
        <f>IF(ISBLANK(B54),"",VLOOKUP(B54,Entries!$A$4:$C$70,2,FALSE))</f>
        <v>A</v>
      </c>
      <c r="D54" s="31" t="str">
        <f>IF(ISBLANK(B54),"",VLOOKUP(B54,Entries!$A$4:$C$70,3,FALSE))</f>
        <v>Springfield Striders Mixed 3</v>
      </c>
      <c r="E54" s="30">
        <f t="shared" si="0"/>
        <v>52</v>
      </c>
      <c r="F54" s="25">
        <f>IF(COUNTIF($B$3:B54,B54)&gt;1,"*","")</f>
      </c>
      <c r="G54" s="65">
        <v>6</v>
      </c>
      <c r="H54" s="65">
        <v>64</v>
      </c>
      <c r="I54" s="66" t="s">
        <v>174</v>
      </c>
      <c r="J54" s="65">
        <v>36</v>
      </c>
      <c r="K54" s="34"/>
      <c r="AA54" s="24">
        <v>42</v>
      </c>
      <c r="AB54" s="25">
        <v>68</v>
      </c>
      <c r="AC54" s="25" t="s">
        <v>0</v>
      </c>
      <c r="AD54" s="36" t="s">
        <v>100</v>
      </c>
      <c r="AE54" s="25">
        <v>42</v>
      </c>
    </row>
    <row r="55" spans="1:31" ht="15">
      <c r="A55" s="30">
        <v>53</v>
      </c>
      <c r="B55" s="30">
        <v>69</v>
      </c>
      <c r="C55" s="30" t="str">
        <f>IF(ISBLANK(B55),"",VLOOKUP(B55,Entries!$A$4:$C$70,2,FALSE))</f>
        <v>L</v>
      </c>
      <c r="D55" s="31" t="str">
        <f>IF(ISBLANK(B55),"",VLOOKUP(B55,Entries!$A$4:$C$70,3,FALSE))</f>
        <v>Benfleet Ladies B</v>
      </c>
      <c r="E55" s="30">
        <f t="shared" si="0"/>
        <v>53</v>
      </c>
      <c r="F55" s="25">
        <f>IF(COUNTIF($B$3:B55,B55)&gt;1,"*","")</f>
      </c>
      <c r="G55" s="65">
        <v>7</v>
      </c>
      <c r="H55" s="65">
        <v>63</v>
      </c>
      <c r="I55" s="66" t="s">
        <v>98</v>
      </c>
      <c r="J55" s="65">
        <v>39</v>
      </c>
      <c r="K55" s="34"/>
      <c r="AA55" s="24">
        <v>43</v>
      </c>
      <c r="AB55" s="25">
        <v>57</v>
      </c>
      <c r="AC55" s="25" t="s">
        <v>0</v>
      </c>
      <c r="AD55" s="36" t="s">
        <v>169</v>
      </c>
      <c r="AE55" s="25">
        <v>43</v>
      </c>
    </row>
    <row r="56" spans="1:31" ht="15">
      <c r="A56" s="30">
        <v>54</v>
      </c>
      <c r="B56" s="30">
        <v>24</v>
      </c>
      <c r="C56" s="30" t="str">
        <f>IF(ISBLANK(B56),"",VLOOKUP(B56,Entries!$A$4:$C$70,2,FALSE))</f>
        <v>A</v>
      </c>
      <c r="D56" s="31" t="str">
        <f>IF(ISBLANK(B56),"",VLOOKUP(B56,Entries!$A$4:$C$70,3,FALSE))</f>
        <v>Springfield Striders Mixed 5</v>
      </c>
      <c r="E56" s="30">
        <f t="shared" si="0"/>
        <v>54</v>
      </c>
      <c r="F56" s="25">
        <f>IF(COUNTIF($B$3:B56,B56)&gt;1,"*","")</f>
      </c>
      <c r="G56" s="65">
        <v>8</v>
      </c>
      <c r="H56" s="65">
        <v>68</v>
      </c>
      <c r="I56" s="66" t="s">
        <v>100</v>
      </c>
      <c r="J56" s="65">
        <v>42</v>
      </c>
      <c r="K56" s="34"/>
      <c r="AA56" s="24">
        <v>50</v>
      </c>
      <c r="AB56" s="25">
        <v>58</v>
      </c>
      <c r="AC56" s="25" t="s">
        <v>0</v>
      </c>
      <c r="AD56" s="36" t="s">
        <v>170</v>
      </c>
      <c r="AE56" s="25">
        <v>50</v>
      </c>
    </row>
    <row r="57" spans="1:31" ht="15">
      <c r="A57" s="30">
        <v>100</v>
      </c>
      <c r="B57" s="30">
        <v>2</v>
      </c>
      <c r="C57" s="30" t="str">
        <f>IF(ISBLANK(B57),"",VLOOKUP(B57,Entries!$A$4:$C$70,2,FALSE))</f>
        <v>A</v>
      </c>
      <c r="D57" s="31" t="str">
        <f>IF(ISBLANK(B57),"",VLOOKUP(B57,Entries!$A$4:$C$70,3,FALSE))</f>
        <v>IAC B</v>
      </c>
      <c r="E57" s="30">
        <f t="shared" si="0"/>
        <v>100</v>
      </c>
      <c r="F57" s="25">
        <f>IF(COUNTIF($B$3:B57,B57)&gt;1,"*","")</f>
      </c>
      <c r="G57" s="65">
        <v>9</v>
      </c>
      <c r="H57" s="65">
        <v>57</v>
      </c>
      <c r="I57" s="66" t="s">
        <v>169</v>
      </c>
      <c r="J57" s="65">
        <v>43</v>
      </c>
      <c r="K57" s="34"/>
      <c r="AA57" s="24">
        <v>53</v>
      </c>
      <c r="AB57" s="25">
        <v>69</v>
      </c>
      <c r="AC57" s="25" t="s">
        <v>0</v>
      </c>
      <c r="AD57" s="36" t="s">
        <v>101</v>
      </c>
      <c r="AE57" s="25">
        <v>53</v>
      </c>
    </row>
    <row r="58" spans="1:31" ht="15">
      <c r="A58" s="30">
        <v>100</v>
      </c>
      <c r="B58" s="30">
        <v>14</v>
      </c>
      <c r="C58" s="30" t="str">
        <f>IF(ISBLANK(B58),"",VLOOKUP(B58,Entries!$A$4:$C$70,2,FALSE))</f>
        <v>A</v>
      </c>
      <c r="D58" s="31" t="str">
        <f>IF(ISBLANK(B58),"",VLOOKUP(B58,Entries!$A$4:$C$70,3,FALSE))</f>
        <v>Mid Essex Casuals Mixed</v>
      </c>
      <c r="E58" s="30">
        <f t="shared" si="0"/>
        <v>100</v>
      </c>
      <c r="F58" s="25">
        <f>IF(COUNTIF($B$3:B58,B58)&gt;1,"*","")</f>
      </c>
      <c r="G58" s="65">
        <v>10</v>
      </c>
      <c r="H58" s="65">
        <v>58</v>
      </c>
      <c r="I58" s="66" t="s">
        <v>170</v>
      </c>
      <c r="J58" s="65">
        <v>50</v>
      </c>
      <c r="K58" s="34"/>
      <c r="AA58" s="24">
        <v>100</v>
      </c>
      <c r="AB58" s="25">
        <v>70</v>
      </c>
      <c r="AC58" s="25" t="s">
        <v>0</v>
      </c>
      <c r="AD58" s="36" t="s">
        <v>192</v>
      </c>
      <c r="AE58" s="25">
        <v>100</v>
      </c>
    </row>
    <row r="59" spans="1:31" ht="15">
      <c r="A59" s="30">
        <v>100</v>
      </c>
      <c r="B59" s="30">
        <v>16</v>
      </c>
      <c r="C59" s="30" t="str">
        <f>IF(ISBLANK(B59),"",VLOOKUP(B59,Entries!$A$4:$C$70,2,FALSE))</f>
        <v>A</v>
      </c>
      <c r="D59" s="31" t="str">
        <f>IF(ISBLANK(B59),"",VLOOKUP(B59,Entries!$A$4:$C$70,3,FALSE))</f>
        <v>Eton Manor AC B</v>
      </c>
      <c r="E59" s="30">
        <f t="shared" si="0"/>
        <v>100</v>
      </c>
      <c r="F59" s="25">
        <f>IF(COUNTIF($B$3:B59,B59)&gt;1,"*","")</f>
      </c>
      <c r="G59" s="65">
        <v>11</v>
      </c>
      <c r="H59" s="65">
        <v>69</v>
      </c>
      <c r="I59" s="66" t="s">
        <v>101</v>
      </c>
      <c r="J59" s="65">
        <v>53</v>
      </c>
      <c r="K59" s="34"/>
      <c r="AA59" s="24">
        <v>2</v>
      </c>
      <c r="AB59" s="25">
        <v>51</v>
      </c>
      <c r="AC59" s="25" t="s">
        <v>2</v>
      </c>
      <c r="AD59" s="36" t="s">
        <v>74</v>
      </c>
      <c r="AE59" s="25">
        <v>2</v>
      </c>
    </row>
    <row r="60" spans="1:31" ht="15">
      <c r="A60" s="30">
        <v>100</v>
      </c>
      <c r="B60" s="30">
        <v>50</v>
      </c>
      <c r="C60" s="30" t="str">
        <f>IF(ISBLANK(B60),"",VLOOKUP(B60,Entries!$A$4:$C$70,2,FALSE))</f>
        <v>V</v>
      </c>
      <c r="D60" s="31" t="str">
        <f>IF(ISBLANK(B60),"",VLOOKUP(B60,Entries!$A$4:$C$70,3,FALSE))</f>
        <v>IAC Vets</v>
      </c>
      <c r="E60" s="30">
        <f t="shared" si="0"/>
        <v>100</v>
      </c>
      <c r="F60" s="25">
        <f>IF(COUNTIF($B$3:B60,B60)&gt;1,"*","")</f>
      </c>
      <c r="G60" s="65">
        <v>12</v>
      </c>
      <c r="H60" s="65">
        <v>70</v>
      </c>
      <c r="I60" s="66" t="s">
        <v>192</v>
      </c>
      <c r="J60" s="65">
        <v>100</v>
      </c>
      <c r="K60" s="34"/>
      <c r="AA60" s="24">
        <v>10</v>
      </c>
      <c r="AB60" s="25">
        <v>52</v>
      </c>
      <c r="AC60" s="25" t="s">
        <v>2</v>
      </c>
      <c r="AD60" s="36" t="s">
        <v>35</v>
      </c>
      <c r="AE60" s="25">
        <v>10</v>
      </c>
    </row>
    <row r="61" spans="1:31" ht="15">
      <c r="A61" s="30">
        <v>100</v>
      </c>
      <c r="B61" s="30">
        <v>65</v>
      </c>
      <c r="C61" s="30" t="str">
        <f>IF(ISBLANK(B61),"",VLOOKUP(B61,Entries!$A$4:$C$70,2,FALSE))</f>
        <v>A</v>
      </c>
      <c r="D61" s="31" t="str">
        <f>IF(ISBLANK(B61),"",VLOOKUP(B61,Entries!$A$4:$C$70,3,FALSE))</f>
        <v>Thrift Green Trotters Mixed</v>
      </c>
      <c r="E61" s="30">
        <f t="shared" si="0"/>
        <v>100</v>
      </c>
      <c r="F61" s="25">
        <f>IF(COUNTIF($B$3:B61,B61)&gt;1,"*","")</f>
      </c>
      <c r="G61" s="49"/>
      <c r="H61" s="62"/>
      <c r="I61" s="63"/>
      <c r="J61" s="64"/>
      <c r="K61" s="34"/>
      <c r="AA61" s="24">
        <v>12</v>
      </c>
      <c r="AB61" s="25">
        <v>54</v>
      </c>
      <c r="AC61" s="25" t="s">
        <v>2</v>
      </c>
      <c r="AD61" s="36" t="s">
        <v>168</v>
      </c>
      <c r="AE61" s="25">
        <v>12</v>
      </c>
    </row>
    <row r="62" spans="1:31" ht="15">
      <c r="A62" s="30">
        <v>100</v>
      </c>
      <c r="B62" s="30">
        <v>70</v>
      </c>
      <c r="C62" s="30" t="str">
        <f>IF(ISBLANK(B62),"",VLOOKUP(B62,Entries!$A$4:$C$70,2,FALSE))</f>
        <v>L</v>
      </c>
      <c r="D62" s="31" t="str">
        <f>IF(ISBLANK(B62),"",VLOOKUP(B62,Entries!$A$4:$C$70,3,FALSE))</f>
        <v>Billericay Ladies</v>
      </c>
      <c r="E62" s="30">
        <f t="shared" si="0"/>
        <v>100</v>
      </c>
      <c r="F62" s="25">
        <f>IF(COUNTIF($B$3:B62,B62)&gt;1,"*","")</f>
      </c>
      <c r="G62" s="61" t="s">
        <v>198</v>
      </c>
      <c r="H62" s="43"/>
      <c r="I62" s="42"/>
      <c r="J62" s="43" t="s">
        <v>62</v>
      </c>
      <c r="K62" s="34"/>
      <c r="AA62" s="24">
        <v>28</v>
      </c>
      <c r="AB62" s="25">
        <v>53</v>
      </c>
      <c r="AC62" s="25" t="s">
        <v>2</v>
      </c>
      <c r="AD62" s="36" t="s">
        <v>167</v>
      </c>
      <c r="AE62" s="25">
        <v>28</v>
      </c>
    </row>
    <row r="63" spans="1:31" ht="15">
      <c r="A63" s="30">
        <v>100</v>
      </c>
      <c r="B63" s="30">
        <v>25</v>
      </c>
      <c r="C63" s="30" t="str">
        <f>IF(ISBLANK(B63),"",VLOOKUP(B63,Entries!$A$4:$C$70,2,FALSE))</f>
        <v>A</v>
      </c>
      <c r="D63" s="31" t="str">
        <f>IF(ISBLANK(B63),"",VLOOKUP(B63,Entries!$A$4:$C$70,3,FALSE))</f>
        <v>Springfield Striders Mixed 6</v>
      </c>
      <c r="E63" s="30">
        <f t="shared" si="0"/>
        <v>100</v>
      </c>
      <c r="F63" s="25">
        <f>IF(COUNTIF($B$3:B63,B63)&gt;1,"*","")</f>
      </c>
      <c r="G63" s="65">
        <v>1</v>
      </c>
      <c r="H63" s="65">
        <v>51</v>
      </c>
      <c r="I63" s="66" t="s">
        <v>74</v>
      </c>
      <c r="J63" s="65">
        <v>2</v>
      </c>
      <c r="K63" s="34"/>
      <c r="AA63" s="24">
        <v>100</v>
      </c>
      <c r="AB63" s="25">
        <v>50</v>
      </c>
      <c r="AC63" s="25" t="s">
        <v>2</v>
      </c>
      <c r="AD63" s="36" t="s">
        <v>165</v>
      </c>
      <c r="AE63" s="25">
        <v>100</v>
      </c>
    </row>
    <row r="64" spans="6:11" ht="15">
      <c r="F64" s="25">
        <f>IF(COUNTIF($B$3:B64,B64)&gt;1,"*","")</f>
      </c>
      <c r="G64" s="65">
        <v>2</v>
      </c>
      <c r="H64" s="65">
        <v>52</v>
      </c>
      <c r="I64" s="66" t="s">
        <v>35</v>
      </c>
      <c r="J64" s="65">
        <v>10</v>
      </c>
      <c r="K64" s="34"/>
    </row>
    <row r="65" spans="6:11" ht="15">
      <c r="F65" s="25">
        <f>IF(COUNTIF($B$3:B65,B65)&gt;1,"*","")</f>
      </c>
      <c r="G65" s="65">
        <v>3</v>
      </c>
      <c r="H65" s="65">
        <v>54</v>
      </c>
      <c r="I65" s="66" t="s">
        <v>168</v>
      </c>
      <c r="J65" s="65">
        <v>12</v>
      </c>
      <c r="K65" s="34"/>
    </row>
    <row r="66" spans="6:11" ht="15">
      <c r="F66" s="25">
        <f>IF(COUNTIF($B$3:B66,B66)&gt;1,"*","")</f>
      </c>
      <c r="G66" s="65">
        <v>4</v>
      </c>
      <c r="H66" s="65">
        <v>53</v>
      </c>
      <c r="I66" s="66" t="s">
        <v>167</v>
      </c>
      <c r="J66" s="65">
        <v>28</v>
      </c>
      <c r="K66" s="34"/>
    </row>
    <row r="67" spans="6:11" ht="15">
      <c r="F67" s="25">
        <f>IF(COUNTIF($B$3:B67,B67)&gt;1,"*","")</f>
      </c>
      <c r="G67" s="30">
        <v>5</v>
      </c>
      <c r="H67" s="30">
        <v>50</v>
      </c>
      <c r="I67" s="31" t="s">
        <v>165</v>
      </c>
      <c r="J67" s="30">
        <v>100</v>
      </c>
      <c r="K67" s="34"/>
    </row>
    <row r="68" spans="6:11" ht="15">
      <c r="F68" s="25">
        <f>IF(COUNTIF($B$3:B68,B68)&gt;1,"*","")</f>
      </c>
      <c r="H68" s="60"/>
      <c r="I68" s="34"/>
      <c r="J68" s="60"/>
      <c r="K68" s="34"/>
    </row>
    <row r="69" spans="8:11" ht="15">
      <c r="H69" s="60"/>
      <c r="I69" s="34"/>
      <c r="J69" s="60"/>
      <c r="K69" s="34"/>
    </row>
    <row r="70" spans="8:11" ht="15">
      <c r="H70" s="60"/>
      <c r="I70" s="34"/>
      <c r="J70" s="60"/>
      <c r="K70" s="34"/>
    </row>
    <row r="71" spans="8:9" ht="15">
      <c r="H71" s="60"/>
      <c r="I71" s="34"/>
    </row>
    <row r="72" spans="8:9" ht="15">
      <c r="H72" s="60"/>
      <c r="I72" s="34"/>
    </row>
    <row r="73" spans="8:9" ht="15">
      <c r="H73" s="60"/>
      <c r="I73" s="34"/>
    </row>
  </sheetData>
  <sheetProtection/>
  <mergeCells count="2">
    <mergeCell ref="A1:E1"/>
    <mergeCell ref="G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User</dc:creator>
  <cp:keywords/>
  <dc:description/>
  <cp:lastModifiedBy>SallyandMartin</cp:lastModifiedBy>
  <cp:lastPrinted>2014-09-08T12:01:42Z</cp:lastPrinted>
  <dcterms:created xsi:type="dcterms:W3CDTF">2009-09-07T07:41:02Z</dcterms:created>
  <dcterms:modified xsi:type="dcterms:W3CDTF">2014-09-16T05:22:40Z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1026047735</vt:i4>
  </property>
  <property fmtid="{D5CDD505-2E9C-101B-9397-08002B2CF9AE}" pid="3" name="_NewReviewCycle">
    <vt:lpwstr/>
  </property>
  <property fmtid="{D5CDD505-2E9C-101B-9397-08002B2CF9AE}" pid="4" name="_EmailSubject">
    <vt:lpwstr>Essex Way Results</vt:lpwstr>
  </property>
  <property fmtid="{D5CDD505-2E9C-101B-9397-08002B2CF9AE}" pid="5" name="_AuthorEmail">
    <vt:lpwstr>Andy.Clarke@friendslife.co.uk</vt:lpwstr>
  </property>
  <property fmtid="{D5CDD505-2E9C-101B-9397-08002B2CF9AE}" pid="6" name="_AuthorEmailDisplayName">
    <vt:lpwstr>Andy Clarke</vt:lpwstr>
  </property>
  <property fmtid="{D5CDD505-2E9C-101B-9397-08002B2CF9AE}" pid="7" name="_ReviewingToolsShownOnce">
    <vt:lpwstr/>
  </property>
</Properties>
</file>