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0" yWindow="0" windowWidth="19080" windowHeight="9630"/>
  </bookViews>
  <sheets>
    <sheet name="Times" sheetId="1" r:id="rId1"/>
    <sheet name="Runner" sheetId="3" r:id="rId2"/>
    <sheet name="Prizewinners" sheetId="4" r:id="rId3"/>
  </sheets>
  <definedNames>
    <definedName name="_xlnm._FilterDatabase" localSheetId="1" hidden="1">Runner!$A$1:$O$1</definedName>
    <definedName name="_xlnm._FilterDatabase" localSheetId="0" hidden="1">Times!$A$1:$O$1</definedName>
    <definedName name="Code">Runner!$K$2:$P$500</definedName>
    <definedName name="_xlnm.Criteria" localSheetId="1">Runner!$I:$I</definedName>
    <definedName name="_xlnm.Extract" localSheetId="1">Runner!$I$1</definedName>
    <definedName name="Group">Times!$A$2:$Z$501</definedName>
    <definedName name="Runner">Runner!$A$1:$G$501</definedName>
    <definedName name="Scoring_Team">Times!$AM$2:$AQ$501</definedName>
    <definedName name="Sex">Times!$B$2:$W$501</definedName>
    <definedName name="Team">Runner!$I$1:$I$501</definedName>
    <definedName name="Team_Index">Times!$AC$2:$AQ$501</definedName>
  </definedNames>
  <calcPr calcId="125725"/>
</workbook>
</file>

<file path=xl/calcChain.xml><?xml version="1.0" encoding="utf-8"?>
<calcChain xmlns="http://schemas.openxmlformats.org/spreadsheetml/2006/main">
  <c r="C3" i="1"/>
  <c r="C500" i="3" l="1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T501" i="1" l="1"/>
  <c r="T500"/>
  <c r="T499"/>
  <c r="T498"/>
  <c r="E498"/>
  <c r="T497"/>
  <c r="E497"/>
  <c r="T496"/>
  <c r="E496"/>
  <c r="T495"/>
  <c r="E495"/>
  <c r="T494"/>
  <c r="E494"/>
  <c r="T493"/>
  <c r="E493"/>
  <c r="T492"/>
  <c r="E492"/>
  <c r="T491"/>
  <c r="E491"/>
  <c r="T490"/>
  <c r="E490"/>
  <c r="T489"/>
  <c r="E489"/>
  <c r="T488"/>
  <c r="E488"/>
  <c r="T487"/>
  <c r="E487"/>
  <c r="T486"/>
  <c r="E486"/>
  <c r="T485"/>
  <c r="E485"/>
  <c r="T484"/>
  <c r="E484"/>
  <c r="T483"/>
  <c r="E483"/>
  <c r="T482"/>
  <c r="E482"/>
  <c r="T481"/>
  <c r="E481"/>
  <c r="T480"/>
  <c r="E480"/>
  <c r="T479"/>
  <c r="E479"/>
  <c r="T478"/>
  <c r="E478"/>
  <c r="T477"/>
  <c r="E477"/>
  <c r="T476"/>
  <c r="E476"/>
  <c r="T475"/>
  <c r="E475"/>
  <c r="T474"/>
  <c r="E474"/>
  <c r="T473"/>
  <c r="E473"/>
  <c r="T472"/>
  <c r="E472"/>
  <c r="T471"/>
  <c r="E471"/>
  <c r="T470"/>
  <c r="E470"/>
  <c r="T469"/>
  <c r="E469"/>
  <c r="T468"/>
  <c r="E468"/>
  <c r="T467"/>
  <c r="E467"/>
  <c r="T466"/>
  <c r="E466"/>
  <c r="T465"/>
  <c r="E465"/>
  <c r="T464"/>
  <c r="E464"/>
  <c r="T463"/>
  <c r="E463"/>
  <c r="T462"/>
  <c r="E462"/>
  <c r="T461"/>
  <c r="E461"/>
  <c r="T460"/>
  <c r="E460"/>
  <c r="T459"/>
  <c r="E459"/>
  <c r="T458"/>
  <c r="E458"/>
  <c r="T457"/>
  <c r="E457"/>
  <c r="T456"/>
  <c r="E456"/>
  <c r="T455"/>
  <c r="E455"/>
  <c r="T454"/>
  <c r="E454"/>
  <c r="T453"/>
  <c r="E453"/>
  <c r="T452"/>
  <c r="E452"/>
  <c r="T451"/>
  <c r="E451"/>
  <c r="T450"/>
  <c r="E450"/>
  <c r="T449"/>
  <c r="E449"/>
  <c r="T448"/>
  <c r="E448"/>
  <c r="T447"/>
  <c r="E447"/>
  <c r="T446"/>
  <c r="E446"/>
  <c r="T445"/>
  <c r="E445"/>
  <c r="T444"/>
  <c r="E444"/>
  <c r="T443"/>
  <c r="E443"/>
  <c r="T442"/>
  <c r="E442"/>
  <c r="T441"/>
  <c r="E441"/>
  <c r="T440"/>
  <c r="E440"/>
  <c r="T439"/>
  <c r="E439"/>
  <c r="T438"/>
  <c r="E438"/>
  <c r="T437"/>
  <c r="E437"/>
  <c r="T436"/>
  <c r="E436"/>
  <c r="T435"/>
  <c r="E435"/>
  <c r="T434"/>
  <c r="E434"/>
  <c r="T433"/>
  <c r="E433"/>
  <c r="T432"/>
  <c r="E432"/>
  <c r="T431"/>
  <c r="E431"/>
  <c r="T430"/>
  <c r="E430"/>
  <c r="T429"/>
  <c r="E429"/>
  <c r="T428"/>
  <c r="E428"/>
  <c r="T427"/>
  <c r="E427"/>
  <c r="T426"/>
  <c r="E426"/>
  <c r="T425"/>
  <c r="E425"/>
  <c r="T424"/>
  <c r="E424"/>
  <c r="T423"/>
  <c r="E423"/>
  <c r="T422"/>
  <c r="E422"/>
  <c r="T421"/>
  <c r="E421"/>
  <c r="T420"/>
  <c r="E420"/>
  <c r="T419"/>
  <c r="E419"/>
  <c r="T418"/>
  <c r="E418"/>
  <c r="T417"/>
  <c r="E417"/>
  <c r="T416"/>
  <c r="E416"/>
  <c r="T415"/>
  <c r="E415"/>
  <c r="T414"/>
  <c r="E414"/>
  <c r="T413"/>
  <c r="E413"/>
  <c r="T412"/>
  <c r="E412"/>
  <c r="T411"/>
  <c r="E411"/>
  <c r="T410"/>
  <c r="E410"/>
  <c r="T409"/>
  <c r="E409"/>
  <c r="T408"/>
  <c r="E408"/>
  <c r="T407"/>
  <c r="E407"/>
  <c r="T406"/>
  <c r="E406"/>
  <c r="T405"/>
  <c r="E405"/>
  <c r="T404"/>
  <c r="E404"/>
  <c r="T403"/>
  <c r="E403"/>
  <c r="T402"/>
  <c r="E402"/>
  <c r="T401"/>
  <c r="E401"/>
  <c r="T400"/>
  <c r="E400"/>
  <c r="T399"/>
  <c r="E399"/>
  <c r="T398"/>
  <c r="E398"/>
  <c r="T397"/>
  <c r="E397"/>
  <c r="T396"/>
  <c r="E396"/>
  <c r="T395"/>
  <c r="E395"/>
  <c r="T394"/>
  <c r="E394"/>
  <c r="T393"/>
  <c r="E393"/>
  <c r="T392"/>
  <c r="E392"/>
  <c r="T391"/>
  <c r="E391"/>
  <c r="T390"/>
  <c r="E390"/>
  <c r="T389"/>
  <c r="E389"/>
  <c r="T388"/>
  <c r="E388"/>
  <c r="T387"/>
  <c r="E387"/>
  <c r="T386"/>
  <c r="E386"/>
  <c r="T385"/>
  <c r="E385"/>
  <c r="T384"/>
  <c r="E384"/>
  <c r="T383"/>
  <c r="E383"/>
  <c r="T382"/>
  <c r="E382"/>
  <c r="T381"/>
  <c r="E381"/>
  <c r="T380"/>
  <c r="E380"/>
  <c r="T379"/>
  <c r="E379"/>
  <c r="T378"/>
  <c r="E378"/>
  <c r="T377"/>
  <c r="E377"/>
  <c r="T376"/>
  <c r="E376"/>
  <c r="T375"/>
  <c r="E375"/>
  <c r="T374"/>
  <c r="E374"/>
  <c r="T373"/>
  <c r="E373"/>
  <c r="T372"/>
  <c r="E372"/>
  <c r="T371"/>
  <c r="E371"/>
  <c r="T370"/>
  <c r="E370"/>
  <c r="T369"/>
  <c r="E369"/>
  <c r="T368"/>
  <c r="E368"/>
  <c r="T367"/>
  <c r="E367"/>
  <c r="T366"/>
  <c r="E366"/>
  <c r="T365"/>
  <c r="E365"/>
  <c r="T364"/>
  <c r="E364"/>
  <c r="T363"/>
  <c r="E363"/>
  <c r="T362"/>
  <c r="E362"/>
  <c r="T361"/>
  <c r="E361"/>
  <c r="T360"/>
  <c r="E360"/>
  <c r="T359"/>
  <c r="E359"/>
  <c r="T358"/>
  <c r="E358"/>
  <c r="T357"/>
  <c r="E357"/>
  <c r="T356"/>
  <c r="E356"/>
  <c r="T355"/>
  <c r="E355"/>
  <c r="T354"/>
  <c r="E354"/>
  <c r="T353"/>
  <c r="E353"/>
  <c r="T352"/>
  <c r="E352"/>
  <c r="T351"/>
  <c r="E351"/>
  <c r="T350"/>
  <c r="E350"/>
  <c r="T349"/>
  <c r="E349"/>
  <c r="T348"/>
  <c r="E348"/>
  <c r="T347"/>
  <c r="E347"/>
  <c r="T346"/>
  <c r="E346"/>
  <c r="T345"/>
  <c r="E345"/>
  <c r="T344"/>
  <c r="E344"/>
  <c r="T343"/>
  <c r="E343"/>
  <c r="T342"/>
  <c r="E342"/>
  <c r="T341"/>
  <c r="E341"/>
  <c r="T340"/>
  <c r="E340"/>
  <c r="T339"/>
  <c r="E339"/>
  <c r="T338"/>
  <c r="E338"/>
  <c r="T337"/>
  <c r="E337"/>
  <c r="T336"/>
  <c r="E336"/>
  <c r="T335"/>
  <c r="E335"/>
  <c r="T334"/>
  <c r="E334"/>
  <c r="T333"/>
  <c r="E333"/>
  <c r="T332"/>
  <c r="E332"/>
  <c r="T331"/>
  <c r="E331"/>
  <c r="T330"/>
  <c r="E330"/>
  <c r="T329"/>
  <c r="E329"/>
  <c r="T328"/>
  <c r="E328"/>
  <c r="T327"/>
  <c r="E327"/>
  <c r="T326"/>
  <c r="E326"/>
  <c r="T325"/>
  <c r="E325"/>
  <c r="T324"/>
  <c r="E324"/>
  <c r="T323"/>
  <c r="E323"/>
  <c r="T322"/>
  <c r="E322"/>
  <c r="T321"/>
  <c r="E321"/>
  <c r="T320"/>
  <c r="E320"/>
  <c r="T319"/>
  <c r="E319"/>
  <c r="T318"/>
  <c r="E318"/>
  <c r="T317"/>
  <c r="E317"/>
  <c r="T316"/>
  <c r="E316"/>
  <c r="T315"/>
  <c r="E315"/>
  <c r="T314"/>
  <c r="E314"/>
  <c r="T313"/>
  <c r="E313"/>
  <c r="T312"/>
  <c r="E312"/>
  <c r="T311"/>
  <c r="E311"/>
  <c r="T310"/>
  <c r="E310"/>
  <c r="T309"/>
  <c r="E309"/>
  <c r="T308"/>
  <c r="E308"/>
  <c r="T307"/>
  <c r="E307"/>
  <c r="T306"/>
  <c r="E306"/>
  <c r="T305"/>
  <c r="E305"/>
  <c r="T304"/>
  <c r="E304"/>
  <c r="T303"/>
  <c r="E303"/>
  <c r="T302"/>
  <c r="E302"/>
  <c r="T301"/>
  <c r="E301"/>
  <c r="T300"/>
  <c r="E300"/>
  <c r="T299"/>
  <c r="E299"/>
  <c r="T298"/>
  <c r="E298"/>
  <c r="T297"/>
  <c r="E297"/>
  <c r="T296"/>
  <c r="E296"/>
  <c r="T295"/>
  <c r="E295"/>
  <c r="T294"/>
  <c r="E294"/>
  <c r="T293"/>
  <c r="E293"/>
  <c r="T292"/>
  <c r="E292"/>
  <c r="T291"/>
  <c r="E291"/>
  <c r="T290"/>
  <c r="E290"/>
  <c r="T289"/>
  <c r="E289"/>
  <c r="T288"/>
  <c r="E288"/>
  <c r="T287"/>
  <c r="E287"/>
  <c r="T286"/>
  <c r="E286"/>
  <c r="T285"/>
  <c r="E285"/>
  <c r="T284"/>
  <c r="E284"/>
  <c r="T283"/>
  <c r="E283"/>
  <c r="T282"/>
  <c r="E282"/>
  <c r="T281"/>
  <c r="E281"/>
  <c r="T280"/>
  <c r="E280"/>
  <c r="T279"/>
  <c r="E279"/>
  <c r="T278"/>
  <c r="E278"/>
  <c r="T277"/>
  <c r="E277"/>
  <c r="T276"/>
  <c r="E276"/>
  <c r="T275"/>
  <c r="E275"/>
  <c r="T274"/>
  <c r="E274"/>
  <c r="T273"/>
  <c r="E273"/>
  <c r="T272"/>
  <c r="E272"/>
  <c r="T271"/>
  <c r="E271"/>
  <c r="T270"/>
  <c r="E270"/>
  <c r="T269"/>
  <c r="E269"/>
  <c r="T268"/>
  <c r="E268"/>
  <c r="T267"/>
  <c r="E267"/>
  <c r="T266"/>
  <c r="E266"/>
  <c r="T265"/>
  <c r="E265"/>
  <c r="T264"/>
  <c r="E264"/>
  <c r="T263"/>
  <c r="E263"/>
  <c r="T262"/>
  <c r="E262"/>
  <c r="T261"/>
  <c r="E261"/>
  <c r="T260"/>
  <c r="E260"/>
  <c r="T259"/>
  <c r="E259"/>
  <c r="T258"/>
  <c r="E258"/>
  <c r="T257"/>
  <c r="E257"/>
  <c r="T256"/>
  <c r="E256"/>
  <c r="T255"/>
  <c r="E255"/>
  <c r="T254"/>
  <c r="E254"/>
  <c r="T253"/>
  <c r="E253"/>
  <c r="T252"/>
  <c r="E252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P500" i="3"/>
  <c r="O500"/>
  <c r="N500"/>
  <c r="L500"/>
  <c r="K500" s="1"/>
  <c r="M500"/>
  <c r="P499"/>
  <c r="O499"/>
  <c r="N499"/>
  <c r="L499"/>
  <c r="K499" s="1"/>
  <c r="M499"/>
  <c r="P498"/>
  <c r="O498"/>
  <c r="N498"/>
  <c r="L498"/>
  <c r="K498" s="1"/>
  <c r="M498"/>
  <c r="P497"/>
  <c r="O497"/>
  <c r="N497"/>
  <c r="L497"/>
  <c r="K497" s="1"/>
  <c r="M497"/>
  <c r="P496"/>
  <c r="O496"/>
  <c r="N496"/>
  <c r="L496"/>
  <c r="K496" s="1"/>
  <c r="M496"/>
  <c r="P495"/>
  <c r="O495"/>
  <c r="N495"/>
  <c r="L495"/>
  <c r="K495" s="1"/>
  <c r="M495"/>
  <c r="P494"/>
  <c r="O494"/>
  <c r="N494"/>
  <c r="L494"/>
  <c r="K494" s="1"/>
  <c r="M494"/>
  <c r="P493"/>
  <c r="O493"/>
  <c r="N493"/>
  <c r="L493"/>
  <c r="K493" s="1"/>
  <c r="M493"/>
  <c r="P492"/>
  <c r="O492"/>
  <c r="N492"/>
  <c r="L492"/>
  <c r="K492" s="1"/>
  <c r="M492"/>
  <c r="P491"/>
  <c r="O491"/>
  <c r="N491"/>
  <c r="L491"/>
  <c r="K491" s="1"/>
  <c r="M491"/>
  <c r="P490"/>
  <c r="O490"/>
  <c r="N490"/>
  <c r="L490"/>
  <c r="K490" s="1"/>
  <c r="M490"/>
  <c r="P489"/>
  <c r="O489"/>
  <c r="N489"/>
  <c r="L489"/>
  <c r="K489" s="1"/>
  <c r="M489"/>
  <c r="P488"/>
  <c r="O488"/>
  <c r="N488"/>
  <c r="L488"/>
  <c r="K488" s="1"/>
  <c r="M488"/>
  <c r="P487"/>
  <c r="O487"/>
  <c r="N487"/>
  <c r="L487"/>
  <c r="K487" s="1"/>
  <c r="M487"/>
  <c r="P486"/>
  <c r="O486"/>
  <c r="N486"/>
  <c r="L486"/>
  <c r="K486" s="1"/>
  <c r="M486"/>
  <c r="P485"/>
  <c r="O485"/>
  <c r="N485"/>
  <c r="L485"/>
  <c r="K485" s="1"/>
  <c r="M485"/>
  <c r="P484"/>
  <c r="O484"/>
  <c r="N484"/>
  <c r="L484"/>
  <c r="K484" s="1"/>
  <c r="M484"/>
  <c r="P483"/>
  <c r="O483"/>
  <c r="N483"/>
  <c r="L483"/>
  <c r="K483" s="1"/>
  <c r="M483"/>
  <c r="P482"/>
  <c r="O482"/>
  <c r="N482"/>
  <c r="L482"/>
  <c r="K482" s="1"/>
  <c r="M482"/>
  <c r="P481"/>
  <c r="O481"/>
  <c r="N481"/>
  <c r="L481"/>
  <c r="K481" s="1"/>
  <c r="M481"/>
  <c r="P480"/>
  <c r="O480"/>
  <c r="N480"/>
  <c r="L480"/>
  <c r="K480" s="1"/>
  <c r="M480"/>
  <c r="P479"/>
  <c r="O479"/>
  <c r="N479"/>
  <c r="L479"/>
  <c r="K479" s="1"/>
  <c r="M479"/>
  <c r="P478"/>
  <c r="O478"/>
  <c r="N478"/>
  <c r="L478"/>
  <c r="K478" s="1"/>
  <c r="M478"/>
  <c r="P477"/>
  <c r="O477"/>
  <c r="N477"/>
  <c r="L477"/>
  <c r="K477" s="1"/>
  <c r="M477"/>
  <c r="P476"/>
  <c r="O476"/>
  <c r="N476"/>
  <c r="L476"/>
  <c r="K476" s="1"/>
  <c r="M476"/>
  <c r="P475"/>
  <c r="O475"/>
  <c r="N475"/>
  <c r="L475"/>
  <c r="K475" s="1"/>
  <c r="M475"/>
  <c r="P474"/>
  <c r="O474"/>
  <c r="N474"/>
  <c r="L474"/>
  <c r="K474" s="1"/>
  <c r="M474"/>
  <c r="P473"/>
  <c r="O473"/>
  <c r="N473"/>
  <c r="L473"/>
  <c r="K473" s="1"/>
  <c r="M473"/>
  <c r="P472"/>
  <c r="O472"/>
  <c r="N472"/>
  <c r="L472"/>
  <c r="K472" s="1"/>
  <c r="M472"/>
  <c r="P471"/>
  <c r="O471"/>
  <c r="N471"/>
  <c r="L471"/>
  <c r="K471" s="1"/>
  <c r="M471"/>
  <c r="P470"/>
  <c r="O470"/>
  <c r="N470"/>
  <c r="L470"/>
  <c r="K470" s="1"/>
  <c r="M470"/>
  <c r="P469"/>
  <c r="O469"/>
  <c r="N469"/>
  <c r="L469"/>
  <c r="K469" s="1"/>
  <c r="M469"/>
  <c r="P468"/>
  <c r="O468"/>
  <c r="N468"/>
  <c r="L468"/>
  <c r="K468" s="1"/>
  <c r="M468"/>
  <c r="P467"/>
  <c r="O467"/>
  <c r="N467"/>
  <c r="L467"/>
  <c r="K467" s="1"/>
  <c r="M467"/>
  <c r="P466"/>
  <c r="O466"/>
  <c r="N466"/>
  <c r="L466"/>
  <c r="K466" s="1"/>
  <c r="M466"/>
  <c r="P465"/>
  <c r="O465"/>
  <c r="N465"/>
  <c r="L465"/>
  <c r="K465" s="1"/>
  <c r="M465"/>
  <c r="P464"/>
  <c r="O464"/>
  <c r="N464"/>
  <c r="L464"/>
  <c r="K464" s="1"/>
  <c r="M464"/>
  <c r="P463"/>
  <c r="O463"/>
  <c r="N463"/>
  <c r="L463"/>
  <c r="K463" s="1"/>
  <c r="M463"/>
  <c r="P462"/>
  <c r="O462"/>
  <c r="N462"/>
  <c r="L462"/>
  <c r="K462" s="1"/>
  <c r="M462"/>
  <c r="P461"/>
  <c r="O461"/>
  <c r="N461"/>
  <c r="L461"/>
  <c r="K461" s="1"/>
  <c r="M461"/>
  <c r="P460"/>
  <c r="O460"/>
  <c r="N460"/>
  <c r="L460"/>
  <c r="K460" s="1"/>
  <c r="M460"/>
  <c r="P459"/>
  <c r="O459"/>
  <c r="N459"/>
  <c r="L459"/>
  <c r="K459" s="1"/>
  <c r="M459"/>
  <c r="P458"/>
  <c r="O458"/>
  <c r="N458"/>
  <c r="L458"/>
  <c r="K458" s="1"/>
  <c r="M458"/>
  <c r="P457"/>
  <c r="O457"/>
  <c r="N457"/>
  <c r="L457"/>
  <c r="K457" s="1"/>
  <c r="M457"/>
  <c r="P456"/>
  <c r="O456"/>
  <c r="N456"/>
  <c r="L456"/>
  <c r="K456" s="1"/>
  <c r="M456"/>
  <c r="P455"/>
  <c r="O455"/>
  <c r="N455"/>
  <c r="L455"/>
  <c r="K455" s="1"/>
  <c r="M455"/>
  <c r="P454"/>
  <c r="O454"/>
  <c r="N454"/>
  <c r="L454"/>
  <c r="K454" s="1"/>
  <c r="M454"/>
  <c r="P453"/>
  <c r="O453"/>
  <c r="N453"/>
  <c r="L453"/>
  <c r="K453" s="1"/>
  <c r="M453"/>
  <c r="P452"/>
  <c r="O452"/>
  <c r="N452"/>
  <c r="L452"/>
  <c r="K452" s="1"/>
  <c r="M452"/>
  <c r="P451"/>
  <c r="O451"/>
  <c r="N451"/>
  <c r="L451"/>
  <c r="K451" s="1"/>
  <c r="M451"/>
  <c r="P450"/>
  <c r="O450"/>
  <c r="N450"/>
  <c r="L450"/>
  <c r="K450" s="1"/>
  <c r="M450"/>
  <c r="P449"/>
  <c r="O449"/>
  <c r="N449"/>
  <c r="L449"/>
  <c r="K449" s="1"/>
  <c r="M449"/>
  <c r="P448"/>
  <c r="O448"/>
  <c r="N448"/>
  <c r="L448"/>
  <c r="K448" s="1"/>
  <c r="M448"/>
  <c r="P447"/>
  <c r="O447"/>
  <c r="N447"/>
  <c r="L447"/>
  <c r="K447" s="1"/>
  <c r="M447"/>
  <c r="P446"/>
  <c r="O446"/>
  <c r="N446"/>
  <c r="L446"/>
  <c r="K446" s="1"/>
  <c r="M446"/>
  <c r="P445"/>
  <c r="O445"/>
  <c r="N445"/>
  <c r="L445"/>
  <c r="K445" s="1"/>
  <c r="M445"/>
  <c r="P444"/>
  <c r="O444"/>
  <c r="N444"/>
  <c r="L444"/>
  <c r="K444" s="1"/>
  <c r="M444"/>
  <c r="P443"/>
  <c r="O443"/>
  <c r="N443"/>
  <c r="L443"/>
  <c r="K443" s="1"/>
  <c r="M443"/>
  <c r="P442"/>
  <c r="O442"/>
  <c r="N442"/>
  <c r="L442"/>
  <c r="K442" s="1"/>
  <c r="M442"/>
  <c r="P441"/>
  <c r="O441"/>
  <c r="N441"/>
  <c r="L441"/>
  <c r="K441" s="1"/>
  <c r="M441"/>
  <c r="P440"/>
  <c r="O440"/>
  <c r="N440"/>
  <c r="L440"/>
  <c r="K440" s="1"/>
  <c r="M440"/>
  <c r="P439"/>
  <c r="O439"/>
  <c r="N439"/>
  <c r="L439"/>
  <c r="K439" s="1"/>
  <c r="M439"/>
  <c r="P438"/>
  <c r="O438"/>
  <c r="N438"/>
  <c r="L438"/>
  <c r="K438" s="1"/>
  <c r="M438"/>
  <c r="P437"/>
  <c r="O437"/>
  <c r="N437"/>
  <c r="L437"/>
  <c r="K437" s="1"/>
  <c r="M437"/>
  <c r="P436"/>
  <c r="O436"/>
  <c r="N436"/>
  <c r="L436"/>
  <c r="K436" s="1"/>
  <c r="M436"/>
  <c r="P435"/>
  <c r="O435"/>
  <c r="N435"/>
  <c r="L435"/>
  <c r="K435" s="1"/>
  <c r="M435"/>
  <c r="P434"/>
  <c r="O434"/>
  <c r="N434"/>
  <c r="L434"/>
  <c r="K434" s="1"/>
  <c r="M434"/>
  <c r="P433"/>
  <c r="O433"/>
  <c r="N433"/>
  <c r="L433"/>
  <c r="K433" s="1"/>
  <c r="M433"/>
  <c r="P432"/>
  <c r="O432"/>
  <c r="N432"/>
  <c r="L432"/>
  <c r="K432" s="1"/>
  <c r="M432"/>
  <c r="P431"/>
  <c r="O431"/>
  <c r="N431"/>
  <c r="L431"/>
  <c r="K431" s="1"/>
  <c r="M431"/>
  <c r="P430"/>
  <c r="O430"/>
  <c r="N430"/>
  <c r="L430"/>
  <c r="K430" s="1"/>
  <c r="M430"/>
  <c r="P429"/>
  <c r="O429"/>
  <c r="N429"/>
  <c r="L429"/>
  <c r="K429" s="1"/>
  <c r="M429"/>
  <c r="P428"/>
  <c r="O428"/>
  <c r="N428"/>
  <c r="L428"/>
  <c r="K428" s="1"/>
  <c r="M428"/>
  <c r="P427"/>
  <c r="O427"/>
  <c r="N427"/>
  <c r="L427"/>
  <c r="K427" s="1"/>
  <c r="M427"/>
  <c r="P426"/>
  <c r="O426"/>
  <c r="N426"/>
  <c r="L426"/>
  <c r="K426" s="1"/>
  <c r="M426"/>
  <c r="P425"/>
  <c r="O425"/>
  <c r="N425"/>
  <c r="L425"/>
  <c r="K425" s="1"/>
  <c r="M425"/>
  <c r="P424"/>
  <c r="O424"/>
  <c r="N424"/>
  <c r="L424"/>
  <c r="K424" s="1"/>
  <c r="M424"/>
  <c r="P423"/>
  <c r="O423"/>
  <c r="N423"/>
  <c r="L423"/>
  <c r="K423" s="1"/>
  <c r="M423"/>
  <c r="P422"/>
  <c r="O422"/>
  <c r="N422"/>
  <c r="L422"/>
  <c r="K422" s="1"/>
  <c r="M422"/>
  <c r="P421"/>
  <c r="O421"/>
  <c r="N421"/>
  <c r="L421"/>
  <c r="K421" s="1"/>
  <c r="M421"/>
  <c r="P420"/>
  <c r="O420"/>
  <c r="N420"/>
  <c r="L420"/>
  <c r="K420" s="1"/>
  <c r="M420"/>
  <c r="P419"/>
  <c r="O419"/>
  <c r="N419"/>
  <c r="L419"/>
  <c r="K419" s="1"/>
  <c r="M419"/>
  <c r="P418"/>
  <c r="O418"/>
  <c r="N418"/>
  <c r="L418"/>
  <c r="K418" s="1"/>
  <c r="M418"/>
  <c r="P417"/>
  <c r="O417"/>
  <c r="N417"/>
  <c r="L417"/>
  <c r="K417" s="1"/>
  <c r="M417"/>
  <c r="P416"/>
  <c r="O416"/>
  <c r="N416"/>
  <c r="L416"/>
  <c r="K416" s="1"/>
  <c r="M416"/>
  <c r="P415"/>
  <c r="O415"/>
  <c r="N415"/>
  <c r="L415"/>
  <c r="K415" s="1"/>
  <c r="M415"/>
  <c r="P414"/>
  <c r="O414"/>
  <c r="N414"/>
  <c r="L414"/>
  <c r="K414" s="1"/>
  <c r="M414"/>
  <c r="P413"/>
  <c r="O413"/>
  <c r="N413"/>
  <c r="L413"/>
  <c r="K413" s="1"/>
  <c r="M413"/>
  <c r="P412"/>
  <c r="O412"/>
  <c r="N412"/>
  <c r="L412"/>
  <c r="K412" s="1"/>
  <c r="M412"/>
  <c r="P411"/>
  <c r="O411"/>
  <c r="N411"/>
  <c r="L411"/>
  <c r="K411" s="1"/>
  <c r="M411"/>
  <c r="P410"/>
  <c r="O410"/>
  <c r="N410"/>
  <c r="L410"/>
  <c r="K410" s="1"/>
  <c r="M410"/>
  <c r="P409"/>
  <c r="O409"/>
  <c r="N409"/>
  <c r="L409"/>
  <c r="K409" s="1"/>
  <c r="M409"/>
  <c r="P408"/>
  <c r="O408"/>
  <c r="N408"/>
  <c r="L408"/>
  <c r="K408" s="1"/>
  <c r="M408"/>
  <c r="P407"/>
  <c r="O407"/>
  <c r="N407"/>
  <c r="L407"/>
  <c r="K407" s="1"/>
  <c r="M407"/>
  <c r="P406"/>
  <c r="O406"/>
  <c r="N406"/>
  <c r="L406"/>
  <c r="K406" s="1"/>
  <c r="M406"/>
  <c r="P405"/>
  <c r="O405"/>
  <c r="N405"/>
  <c r="L405"/>
  <c r="K405" s="1"/>
  <c r="M405"/>
  <c r="P404"/>
  <c r="O404"/>
  <c r="N404"/>
  <c r="L404"/>
  <c r="K404" s="1"/>
  <c r="M404"/>
  <c r="P403"/>
  <c r="O403"/>
  <c r="N403"/>
  <c r="L403"/>
  <c r="K403" s="1"/>
  <c r="M403"/>
  <c r="P402"/>
  <c r="O402"/>
  <c r="N402"/>
  <c r="L402"/>
  <c r="K402" s="1"/>
  <c r="M402"/>
  <c r="P401"/>
  <c r="O401"/>
  <c r="N401"/>
  <c r="L401"/>
  <c r="K401" s="1"/>
  <c r="M401"/>
  <c r="P400"/>
  <c r="O400"/>
  <c r="N400"/>
  <c r="L400"/>
  <c r="K400" s="1"/>
  <c r="M400"/>
  <c r="P399"/>
  <c r="O399"/>
  <c r="N399"/>
  <c r="L399"/>
  <c r="K399" s="1"/>
  <c r="M399"/>
  <c r="P398"/>
  <c r="O398"/>
  <c r="N398"/>
  <c r="L398"/>
  <c r="K398" s="1"/>
  <c r="M398"/>
  <c r="P397"/>
  <c r="O397"/>
  <c r="N397"/>
  <c r="L397"/>
  <c r="K397" s="1"/>
  <c r="M397"/>
  <c r="P396"/>
  <c r="O396"/>
  <c r="N396"/>
  <c r="L396"/>
  <c r="K396" s="1"/>
  <c r="M396"/>
  <c r="P395"/>
  <c r="O395"/>
  <c r="N395"/>
  <c r="L395"/>
  <c r="K395" s="1"/>
  <c r="M395"/>
  <c r="P394"/>
  <c r="O394"/>
  <c r="N394"/>
  <c r="L394"/>
  <c r="K394" s="1"/>
  <c r="M394"/>
  <c r="P393"/>
  <c r="O393"/>
  <c r="N393"/>
  <c r="L393"/>
  <c r="K393" s="1"/>
  <c r="M393"/>
  <c r="P392"/>
  <c r="O392"/>
  <c r="N392"/>
  <c r="L392"/>
  <c r="K392" s="1"/>
  <c r="M392"/>
  <c r="P391"/>
  <c r="O391"/>
  <c r="N391"/>
  <c r="L391"/>
  <c r="K391" s="1"/>
  <c r="M391"/>
  <c r="P390"/>
  <c r="O390"/>
  <c r="N390"/>
  <c r="L390"/>
  <c r="K390" s="1"/>
  <c r="M390"/>
  <c r="P389"/>
  <c r="O389"/>
  <c r="N389"/>
  <c r="L389"/>
  <c r="K389" s="1"/>
  <c r="M389"/>
  <c r="P388"/>
  <c r="O388"/>
  <c r="N388"/>
  <c r="L388"/>
  <c r="K388" s="1"/>
  <c r="M388"/>
  <c r="P387"/>
  <c r="O387"/>
  <c r="N387"/>
  <c r="L387"/>
  <c r="K387" s="1"/>
  <c r="M387"/>
  <c r="P386"/>
  <c r="O386"/>
  <c r="N386"/>
  <c r="L386"/>
  <c r="K386" s="1"/>
  <c r="M386"/>
  <c r="P385"/>
  <c r="O385"/>
  <c r="N385"/>
  <c r="L385"/>
  <c r="K385" s="1"/>
  <c r="M385"/>
  <c r="P384"/>
  <c r="O384"/>
  <c r="N384"/>
  <c r="L384"/>
  <c r="K384" s="1"/>
  <c r="M384"/>
  <c r="P383"/>
  <c r="O383"/>
  <c r="N383"/>
  <c r="L383"/>
  <c r="K383" s="1"/>
  <c r="M383"/>
  <c r="P382"/>
  <c r="O382"/>
  <c r="N382"/>
  <c r="L382"/>
  <c r="K382" s="1"/>
  <c r="M382"/>
  <c r="P381"/>
  <c r="O381"/>
  <c r="N381"/>
  <c r="L381"/>
  <c r="K381" s="1"/>
  <c r="M381"/>
  <c r="P380"/>
  <c r="O380"/>
  <c r="N380"/>
  <c r="L380"/>
  <c r="K380" s="1"/>
  <c r="M380"/>
  <c r="P379"/>
  <c r="O379"/>
  <c r="N379"/>
  <c r="L379"/>
  <c r="K379" s="1"/>
  <c r="M379"/>
  <c r="P378"/>
  <c r="O378"/>
  <c r="N378"/>
  <c r="L378"/>
  <c r="K378" s="1"/>
  <c r="M378"/>
  <c r="P377"/>
  <c r="O377"/>
  <c r="N377"/>
  <c r="L377"/>
  <c r="K377" s="1"/>
  <c r="M377"/>
  <c r="P376"/>
  <c r="O376"/>
  <c r="N376"/>
  <c r="L376"/>
  <c r="K376" s="1"/>
  <c r="M376"/>
  <c r="P375"/>
  <c r="O375"/>
  <c r="N375"/>
  <c r="L375"/>
  <c r="K375" s="1"/>
  <c r="M375"/>
  <c r="P374"/>
  <c r="O374"/>
  <c r="N374"/>
  <c r="L374"/>
  <c r="K374" s="1"/>
  <c r="M374"/>
  <c r="P373"/>
  <c r="O373"/>
  <c r="N373"/>
  <c r="L373"/>
  <c r="K373" s="1"/>
  <c r="M373"/>
  <c r="P372"/>
  <c r="O372"/>
  <c r="N372"/>
  <c r="L372"/>
  <c r="K372" s="1"/>
  <c r="M372"/>
  <c r="P371"/>
  <c r="O371"/>
  <c r="N371"/>
  <c r="L371"/>
  <c r="K371" s="1"/>
  <c r="M371"/>
  <c r="P370"/>
  <c r="O370"/>
  <c r="N370"/>
  <c r="L370"/>
  <c r="K370" s="1"/>
  <c r="M370"/>
  <c r="P369"/>
  <c r="O369"/>
  <c r="N369"/>
  <c r="L369"/>
  <c r="K369" s="1"/>
  <c r="M369"/>
  <c r="P368"/>
  <c r="O368"/>
  <c r="N368"/>
  <c r="L368"/>
  <c r="K368" s="1"/>
  <c r="M368"/>
  <c r="P367"/>
  <c r="O367"/>
  <c r="N367"/>
  <c r="L367"/>
  <c r="K367" s="1"/>
  <c r="M367"/>
  <c r="P366"/>
  <c r="O366"/>
  <c r="N366"/>
  <c r="L366"/>
  <c r="K366" s="1"/>
  <c r="M366"/>
  <c r="P365"/>
  <c r="O365"/>
  <c r="N365"/>
  <c r="L365"/>
  <c r="K365" s="1"/>
  <c r="M365"/>
  <c r="P364"/>
  <c r="O364"/>
  <c r="N364"/>
  <c r="L364"/>
  <c r="K364" s="1"/>
  <c r="M364"/>
  <c r="P363"/>
  <c r="O363"/>
  <c r="N363"/>
  <c r="L363"/>
  <c r="K363" s="1"/>
  <c r="M363"/>
  <c r="P362"/>
  <c r="O362"/>
  <c r="N362"/>
  <c r="L362"/>
  <c r="K362" s="1"/>
  <c r="M362"/>
  <c r="P361"/>
  <c r="O361"/>
  <c r="N361"/>
  <c r="L361"/>
  <c r="K361" s="1"/>
  <c r="M361"/>
  <c r="P360"/>
  <c r="O360"/>
  <c r="N360"/>
  <c r="L360"/>
  <c r="K360" s="1"/>
  <c r="M360"/>
  <c r="P359"/>
  <c r="O359"/>
  <c r="N359"/>
  <c r="L359"/>
  <c r="K359" s="1"/>
  <c r="M359"/>
  <c r="P358"/>
  <c r="O358"/>
  <c r="N358"/>
  <c r="L358"/>
  <c r="K358" s="1"/>
  <c r="M358"/>
  <c r="P357"/>
  <c r="O357"/>
  <c r="N357"/>
  <c r="L357"/>
  <c r="K357" s="1"/>
  <c r="M357"/>
  <c r="P356"/>
  <c r="O356"/>
  <c r="N356"/>
  <c r="L356"/>
  <c r="K356" s="1"/>
  <c r="M356"/>
  <c r="P355"/>
  <c r="O355"/>
  <c r="N355"/>
  <c r="L355"/>
  <c r="K355" s="1"/>
  <c r="M355"/>
  <c r="P354"/>
  <c r="O354"/>
  <c r="N354"/>
  <c r="L354"/>
  <c r="K354" s="1"/>
  <c r="M354"/>
  <c r="P353"/>
  <c r="O353"/>
  <c r="N353"/>
  <c r="L353"/>
  <c r="K353" s="1"/>
  <c r="M353"/>
  <c r="P352"/>
  <c r="O352"/>
  <c r="N352"/>
  <c r="L352"/>
  <c r="K352" s="1"/>
  <c r="M352"/>
  <c r="P351"/>
  <c r="O351"/>
  <c r="N351"/>
  <c r="L351"/>
  <c r="K351" s="1"/>
  <c r="M351"/>
  <c r="P350"/>
  <c r="O350"/>
  <c r="N350"/>
  <c r="L350"/>
  <c r="K350" s="1"/>
  <c r="M350"/>
  <c r="P349"/>
  <c r="O349"/>
  <c r="N349"/>
  <c r="L349"/>
  <c r="K349" s="1"/>
  <c r="M349"/>
  <c r="P348"/>
  <c r="O348"/>
  <c r="N348"/>
  <c r="L348"/>
  <c r="K348" s="1"/>
  <c r="M348"/>
  <c r="P347"/>
  <c r="O347"/>
  <c r="N347"/>
  <c r="L347"/>
  <c r="K347" s="1"/>
  <c r="M347"/>
  <c r="P346"/>
  <c r="O346"/>
  <c r="N346"/>
  <c r="L346"/>
  <c r="K346" s="1"/>
  <c r="M346"/>
  <c r="P345"/>
  <c r="O345"/>
  <c r="N345"/>
  <c r="L345"/>
  <c r="K345" s="1"/>
  <c r="M345"/>
  <c r="P344"/>
  <c r="O344"/>
  <c r="N344"/>
  <c r="L344"/>
  <c r="K344" s="1"/>
  <c r="M344"/>
  <c r="P343"/>
  <c r="O343"/>
  <c r="N343"/>
  <c r="L343"/>
  <c r="K343" s="1"/>
  <c r="M343"/>
  <c r="P342"/>
  <c r="O342"/>
  <c r="N342"/>
  <c r="L342"/>
  <c r="K342" s="1"/>
  <c r="M342"/>
  <c r="P341"/>
  <c r="O341"/>
  <c r="N341"/>
  <c r="L341"/>
  <c r="K341" s="1"/>
  <c r="M341"/>
  <c r="P340"/>
  <c r="O340"/>
  <c r="N340"/>
  <c r="L340"/>
  <c r="K340" s="1"/>
  <c r="M340"/>
  <c r="P339"/>
  <c r="O339"/>
  <c r="N339"/>
  <c r="L339"/>
  <c r="K339" s="1"/>
  <c r="M339"/>
  <c r="P338"/>
  <c r="O338"/>
  <c r="N338"/>
  <c r="L338"/>
  <c r="K338" s="1"/>
  <c r="M338"/>
  <c r="P337"/>
  <c r="O337"/>
  <c r="N337"/>
  <c r="L337"/>
  <c r="K337" s="1"/>
  <c r="M337"/>
  <c r="P336"/>
  <c r="O336"/>
  <c r="N336"/>
  <c r="L336"/>
  <c r="K336" s="1"/>
  <c r="M336"/>
  <c r="P335"/>
  <c r="O335"/>
  <c r="N335"/>
  <c r="L335"/>
  <c r="K335" s="1"/>
  <c r="M335"/>
  <c r="P334"/>
  <c r="O334"/>
  <c r="N334"/>
  <c r="L334"/>
  <c r="K334" s="1"/>
  <c r="M334"/>
  <c r="P333"/>
  <c r="O333"/>
  <c r="N333"/>
  <c r="L333"/>
  <c r="K333" s="1"/>
  <c r="M333"/>
  <c r="P332"/>
  <c r="O332"/>
  <c r="N332"/>
  <c r="L332"/>
  <c r="K332" s="1"/>
  <c r="M332"/>
  <c r="P331"/>
  <c r="O331"/>
  <c r="N331"/>
  <c r="L331"/>
  <c r="K331" s="1"/>
  <c r="M331"/>
  <c r="P330"/>
  <c r="O330"/>
  <c r="N330"/>
  <c r="L330"/>
  <c r="K330" s="1"/>
  <c r="M330"/>
  <c r="P329"/>
  <c r="O329"/>
  <c r="N329"/>
  <c r="L329"/>
  <c r="K329" s="1"/>
  <c r="M329"/>
  <c r="P328"/>
  <c r="O328"/>
  <c r="N328"/>
  <c r="L328"/>
  <c r="K328" s="1"/>
  <c r="M328"/>
  <c r="P327"/>
  <c r="O327"/>
  <c r="N327"/>
  <c r="L327"/>
  <c r="K327" s="1"/>
  <c r="M327"/>
  <c r="P326"/>
  <c r="O326"/>
  <c r="N326"/>
  <c r="L326"/>
  <c r="K326" s="1"/>
  <c r="M326"/>
  <c r="P325"/>
  <c r="O325"/>
  <c r="N325"/>
  <c r="L325"/>
  <c r="K325" s="1"/>
  <c r="M325"/>
  <c r="P324"/>
  <c r="O324"/>
  <c r="N324"/>
  <c r="L324"/>
  <c r="K324" s="1"/>
  <c r="M324"/>
  <c r="P323"/>
  <c r="O323"/>
  <c r="N323"/>
  <c r="L323"/>
  <c r="K323" s="1"/>
  <c r="M323"/>
  <c r="P322"/>
  <c r="O322"/>
  <c r="N322"/>
  <c r="L322"/>
  <c r="K322" s="1"/>
  <c r="M322"/>
  <c r="P321"/>
  <c r="O321"/>
  <c r="N321"/>
  <c r="L321"/>
  <c r="K321" s="1"/>
  <c r="M321"/>
  <c r="P320"/>
  <c r="O320"/>
  <c r="N320"/>
  <c r="L320"/>
  <c r="K320" s="1"/>
  <c r="M320"/>
  <c r="P319"/>
  <c r="O319"/>
  <c r="N319"/>
  <c r="L319"/>
  <c r="K319" s="1"/>
  <c r="M319"/>
  <c r="P318"/>
  <c r="O318"/>
  <c r="N318"/>
  <c r="L318"/>
  <c r="K318" s="1"/>
  <c r="M318"/>
  <c r="P317"/>
  <c r="O317"/>
  <c r="N317"/>
  <c r="L317"/>
  <c r="K317" s="1"/>
  <c r="M317"/>
  <c r="P316"/>
  <c r="O316"/>
  <c r="N316"/>
  <c r="L316"/>
  <c r="K316" s="1"/>
  <c r="M316"/>
  <c r="P315"/>
  <c r="O315"/>
  <c r="N315"/>
  <c r="L315"/>
  <c r="K315" s="1"/>
  <c r="M315"/>
  <c r="P314"/>
  <c r="O314"/>
  <c r="N314"/>
  <c r="L314"/>
  <c r="K314" s="1"/>
  <c r="M314"/>
  <c r="P313"/>
  <c r="O313"/>
  <c r="N313"/>
  <c r="L313"/>
  <c r="K313" s="1"/>
  <c r="M313"/>
  <c r="P312"/>
  <c r="O312"/>
  <c r="N312"/>
  <c r="L312"/>
  <c r="K312" s="1"/>
  <c r="M312"/>
  <c r="P311"/>
  <c r="O311"/>
  <c r="N311"/>
  <c r="L311"/>
  <c r="K311" s="1"/>
  <c r="M311"/>
  <c r="P310"/>
  <c r="O310"/>
  <c r="N310"/>
  <c r="L310"/>
  <c r="K310" s="1"/>
  <c r="M310"/>
  <c r="P309"/>
  <c r="O309"/>
  <c r="N309"/>
  <c r="L309"/>
  <c r="K309" s="1"/>
  <c r="M309"/>
  <c r="P308"/>
  <c r="O308"/>
  <c r="N308"/>
  <c r="L308"/>
  <c r="K308" s="1"/>
  <c r="M308"/>
  <c r="P307"/>
  <c r="O307"/>
  <c r="N307"/>
  <c r="L307"/>
  <c r="K307" s="1"/>
  <c r="M307"/>
  <c r="P306"/>
  <c r="O306"/>
  <c r="N306"/>
  <c r="L306"/>
  <c r="K306" s="1"/>
  <c r="M306"/>
  <c r="P305"/>
  <c r="O305"/>
  <c r="N305"/>
  <c r="L305"/>
  <c r="K305" s="1"/>
  <c r="M305"/>
  <c r="P304"/>
  <c r="O304"/>
  <c r="N304"/>
  <c r="L304"/>
  <c r="K304" s="1"/>
  <c r="M304"/>
  <c r="P303"/>
  <c r="O303"/>
  <c r="N303"/>
  <c r="L303"/>
  <c r="K303" s="1"/>
  <c r="M303"/>
  <c r="P302"/>
  <c r="O302"/>
  <c r="N302"/>
  <c r="L302"/>
  <c r="K302" s="1"/>
  <c r="M302"/>
  <c r="P301"/>
  <c r="O301"/>
  <c r="N301"/>
  <c r="L301"/>
  <c r="K301" s="1"/>
  <c r="M301"/>
  <c r="P300"/>
  <c r="O300"/>
  <c r="N300"/>
  <c r="L300"/>
  <c r="K300" s="1"/>
  <c r="M300"/>
  <c r="P299"/>
  <c r="O299"/>
  <c r="N299"/>
  <c r="L299"/>
  <c r="K299" s="1"/>
  <c r="M299"/>
  <c r="P298"/>
  <c r="O298"/>
  <c r="N298"/>
  <c r="L298"/>
  <c r="K298" s="1"/>
  <c r="M298"/>
  <c r="P297"/>
  <c r="O297"/>
  <c r="N297"/>
  <c r="L297"/>
  <c r="K297" s="1"/>
  <c r="M297"/>
  <c r="P296"/>
  <c r="O296"/>
  <c r="N296"/>
  <c r="L296"/>
  <c r="K296" s="1"/>
  <c r="M296"/>
  <c r="P295"/>
  <c r="O295"/>
  <c r="N295"/>
  <c r="L295"/>
  <c r="K295" s="1"/>
  <c r="M295"/>
  <c r="P294"/>
  <c r="O294"/>
  <c r="N294"/>
  <c r="L294"/>
  <c r="K294" s="1"/>
  <c r="M294"/>
  <c r="P293"/>
  <c r="O293"/>
  <c r="N293"/>
  <c r="L293"/>
  <c r="K293" s="1"/>
  <c r="M293"/>
  <c r="P292"/>
  <c r="O292"/>
  <c r="N292"/>
  <c r="L292"/>
  <c r="K292" s="1"/>
  <c r="M292"/>
  <c r="P291"/>
  <c r="O291"/>
  <c r="N291"/>
  <c r="L291"/>
  <c r="K291" s="1"/>
  <c r="M291"/>
  <c r="P290"/>
  <c r="O290"/>
  <c r="N290"/>
  <c r="L290"/>
  <c r="K290" s="1"/>
  <c r="M290"/>
  <c r="P289"/>
  <c r="O289"/>
  <c r="N289"/>
  <c r="L289"/>
  <c r="K289" s="1"/>
  <c r="M289"/>
  <c r="P288"/>
  <c r="O288"/>
  <c r="N288"/>
  <c r="L288"/>
  <c r="K288" s="1"/>
  <c r="M288"/>
  <c r="P287"/>
  <c r="O287"/>
  <c r="N287"/>
  <c r="L287"/>
  <c r="K287" s="1"/>
  <c r="M287"/>
  <c r="P286"/>
  <c r="O286"/>
  <c r="N286"/>
  <c r="L286"/>
  <c r="K286" s="1"/>
  <c r="M286"/>
  <c r="P285"/>
  <c r="O285"/>
  <c r="N285"/>
  <c r="L285"/>
  <c r="K285" s="1"/>
  <c r="M285"/>
  <c r="P284"/>
  <c r="O284"/>
  <c r="N284"/>
  <c r="L284"/>
  <c r="K284" s="1"/>
  <c r="M284"/>
  <c r="P283"/>
  <c r="O283"/>
  <c r="N283"/>
  <c r="L283"/>
  <c r="K283" s="1"/>
  <c r="M283"/>
  <c r="P282"/>
  <c r="O282"/>
  <c r="N282"/>
  <c r="L282"/>
  <c r="K282" s="1"/>
  <c r="M282"/>
  <c r="P281"/>
  <c r="O281"/>
  <c r="N281"/>
  <c r="L281"/>
  <c r="K281" s="1"/>
  <c r="M281"/>
  <c r="P280"/>
  <c r="O280"/>
  <c r="N280"/>
  <c r="L280"/>
  <c r="K280" s="1"/>
  <c r="M280"/>
  <c r="P279"/>
  <c r="O279"/>
  <c r="N279"/>
  <c r="L279"/>
  <c r="K279" s="1"/>
  <c r="M279"/>
  <c r="P278"/>
  <c r="O278"/>
  <c r="N278"/>
  <c r="L278"/>
  <c r="K278" s="1"/>
  <c r="M278"/>
  <c r="P277"/>
  <c r="O277"/>
  <c r="N277"/>
  <c r="L277"/>
  <c r="K277" s="1"/>
  <c r="M277"/>
  <c r="P276"/>
  <c r="O276"/>
  <c r="N276"/>
  <c r="L276"/>
  <c r="K276" s="1"/>
  <c r="M276"/>
  <c r="P275"/>
  <c r="O275"/>
  <c r="N275"/>
  <c r="L275"/>
  <c r="K275" s="1"/>
  <c r="M275"/>
  <c r="P274"/>
  <c r="O274"/>
  <c r="N274"/>
  <c r="L274"/>
  <c r="K274" s="1"/>
  <c r="M274"/>
  <c r="P273"/>
  <c r="O273"/>
  <c r="N273"/>
  <c r="L273"/>
  <c r="K273" s="1"/>
  <c r="M273"/>
  <c r="P272"/>
  <c r="O272"/>
  <c r="N272"/>
  <c r="L272"/>
  <c r="K272" s="1"/>
  <c r="M272"/>
  <c r="P271"/>
  <c r="O271"/>
  <c r="N271"/>
  <c r="L271"/>
  <c r="K271" s="1"/>
  <c r="M271"/>
  <c r="P270"/>
  <c r="O270"/>
  <c r="N270"/>
  <c r="L270"/>
  <c r="K270" s="1"/>
  <c r="M270"/>
  <c r="P269"/>
  <c r="O269"/>
  <c r="N269"/>
  <c r="L269"/>
  <c r="K269" s="1"/>
  <c r="M269"/>
  <c r="P268"/>
  <c r="O268"/>
  <c r="N268"/>
  <c r="L268"/>
  <c r="K268" s="1"/>
  <c r="M268"/>
  <c r="P267"/>
  <c r="O267"/>
  <c r="N267"/>
  <c r="L267"/>
  <c r="K267" s="1"/>
  <c r="M267"/>
  <c r="P266"/>
  <c r="O266"/>
  <c r="N266"/>
  <c r="L266"/>
  <c r="K266" s="1"/>
  <c r="M266"/>
  <c r="P265"/>
  <c r="O265"/>
  <c r="N265"/>
  <c r="L265"/>
  <c r="K265" s="1"/>
  <c r="M265"/>
  <c r="P264"/>
  <c r="O264"/>
  <c r="N264"/>
  <c r="L264"/>
  <c r="K264" s="1"/>
  <c r="M264"/>
  <c r="P263"/>
  <c r="O263"/>
  <c r="N263"/>
  <c r="L263"/>
  <c r="K263" s="1"/>
  <c r="M263"/>
  <c r="P262"/>
  <c r="O262"/>
  <c r="N262"/>
  <c r="L262"/>
  <c r="K262" s="1"/>
  <c r="M262"/>
  <c r="P261"/>
  <c r="O261"/>
  <c r="N261"/>
  <c r="L261"/>
  <c r="K261" s="1"/>
  <c r="M261"/>
  <c r="P260"/>
  <c r="O260"/>
  <c r="N260"/>
  <c r="L260"/>
  <c r="K260" s="1"/>
  <c r="M260"/>
  <c r="P259"/>
  <c r="O259"/>
  <c r="N259"/>
  <c r="L259"/>
  <c r="K259" s="1"/>
  <c r="M259"/>
  <c r="P258"/>
  <c r="O258"/>
  <c r="N258"/>
  <c r="L258"/>
  <c r="K258" s="1"/>
  <c r="M258"/>
  <c r="P257"/>
  <c r="O257"/>
  <c r="N257"/>
  <c r="L257"/>
  <c r="K257" s="1"/>
  <c r="M257"/>
  <c r="P256"/>
  <c r="O256"/>
  <c r="N256"/>
  <c r="L256"/>
  <c r="K256" s="1"/>
  <c r="M256"/>
  <c r="P255"/>
  <c r="O255"/>
  <c r="N255"/>
  <c r="L255"/>
  <c r="K255" s="1"/>
  <c r="M255"/>
  <c r="P254"/>
  <c r="O254"/>
  <c r="N254"/>
  <c r="L254"/>
  <c r="K254" s="1"/>
  <c r="M254"/>
  <c r="P253"/>
  <c r="O253"/>
  <c r="N253"/>
  <c r="L253"/>
  <c r="K253" s="1"/>
  <c r="P252"/>
  <c r="O252"/>
  <c r="N252"/>
  <c r="L252"/>
  <c r="K252" s="1"/>
  <c r="P251"/>
  <c r="O251"/>
  <c r="N251"/>
  <c r="L251"/>
  <c r="K251" s="1"/>
  <c r="P250"/>
  <c r="O250"/>
  <c r="N250"/>
  <c r="L250"/>
  <c r="K250" s="1"/>
  <c r="P249"/>
  <c r="O249"/>
  <c r="N249"/>
  <c r="L249"/>
  <c r="K249" s="1"/>
  <c r="P248"/>
  <c r="O248"/>
  <c r="N248"/>
  <c r="L248"/>
  <c r="K248" s="1"/>
  <c r="P247"/>
  <c r="O247"/>
  <c r="N247"/>
  <c r="L247"/>
  <c r="K247" s="1"/>
  <c r="P246"/>
  <c r="O246"/>
  <c r="N246"/>
  <c r="L246"/>
  <c r="K246" s="1"/>
  <c r="P245"/>
  <c r="O245"/>
  <c r="N245"/>
  <c r="L245"/>
  <c r="K245" s="1"/>
  <c r="P244"/>
  <c r="O244"/>
  <c r="N244"/>
  <c r="L244"/>
  <c r="K244" s="1"/>
  <c r="P243"/>
  <c r="O243"/>
  <c r="N243"/>
  <c r="L243"/>
  <c r="K243" s="1"/>
  <c r="P242"/>
  <c r="O242"/>
  <c r="N242"/>
  <c r="L242"/>
  <c r="K242" s="1"/>
  <c r="P241"/>
  <c r="O241"/>
  <c r="N241"/>
  <c r="L241"/>
  <c r="K241" s="1"/>
  <c r="P240"/>
  <c r="O240"/>
  <c r="N240"/>
  <c r="L240"/>
  <c r="K240" s="1"/>
  <c r="P239"/>
  <c r="O239"/>
  <c r="N239"/>
  <c r="L239"/>
  <c r="K239" s="1"/>
  <c r="P238"/>
  <c r="O238"/>
  <c r="N238"/>
  <c r="L238"/>
  <c r="K238" s="1"/>
  <c r="P237"/>
  <c r="O237"/>
  <c r="N237"/>
  <c r="L237"/>
  <c r="K237" s="1"/>
  <c r="P236"/>
  <c r="O236"/>
  <c r="N236"/>
  <c r="L236"/>
  <c r="K236" s="1"/>
  <c r="P235"/>
  <c r="O235"/>
  <c r="N235"/>
  <c r="L235"/>
  <c r="K235" s="1"/>
  <c r="P234"/>
  <c r="O234"/>
  <c r="N234"/>
  <c r="L234"/>
  <c r="K234" s="1"/>
  <c r="P233"/>
  <c r="O233"/>
  <c r="N233"/>
  <c r="L233"/>
  <c r="K233" s="1"/>
  <c r="P232"/>
  <c r="O232"/>
  <c r="N232"/>
  <c r="L232"/>
  <c r="K232" s="1"/>
  <c r="P231"/>
  <c r="O231"/>
  <c r="N231"/>
  <c r="L231"/>
  <c r="K231" s="1"/>
  <c r="P230"/>
  <c r="O230"/>
  <c r="N230"/>
  <c r="L230"/>
  <c r="K230" s="1"/>
  <c r="P229"/>
  <c r="O229"/>
  <c r="N229"/>
  <c r="L229"/>
  <c r="K229" s="1"/>
  <c r="P228"/>
  <c r="O228"/>
  <c r="N228"/>
  <c r="L228"/>
  <c r="K228" s="1"/>
  <c r="P227"/>
  <c r="O227"/>
  <c r="N227"/>
  <c r="L227"/>
  <c r="K227" s="1"/>
  <c r="P226"/>
  <c r="O226"/>
  <c r="N226"/>
  <c r="L226"/>
  <c r="K226" s="1"/>
  <c r="P225"/>
  <c r="O225"/>
  <c r="N225"/>
  <c r="L225"/>
  <c r="K225" s="1"/>
  <c r="P224"/>
  <c r="O224"/>
  <c r="N224"/>
  <c r="L224"/>
  <c r="K224" s="1"/>
  <c r="P223"/>
  <c r="O223"/>
  <c r="N223"/>
  <c r="L223"/>
  <c r="K223" s="1"/>
  <c r="P222"/>
  <c r="O222"/>
  <c r="N222"/>
  <c r="L222"/>
  <c r="K222" s="1"/>
  <c r="P221"/>
  <c r="O221"/>
  <c r="N221"/>
  <c r="L221"/>
  <c r="K221" s="1"/>
  <c r="P220"/>
  <c r="O220"/>
  <c r="N220"/>
  <c r="L220"/>
  <c r="K220" s="1"/>
  <c r="P219"/>
  <c r="O219"/>
  <c r="N219"/>
  <c r="L219"/>
  <c r="K219" s="1"/>
  <c r="P218"/>
  <c r="O218"/>
  <c r="N218"/>
  <c r="L218"/>
  <c r="K218" s="1"/>
  <c r="P217"/>
  <c r="O217"/>
  <c r="N217"/>
  <c r="L217"/>
  <c r="K217" s="1"/>
  <c r="P216"/>
  <c r="O216"/>
  <c r="N216"/>
  <c r="L216"/>
  <c r="K216" s="1"/>
  <c r="P215"/>
  <c r="O215"/>
  <c r="N215"/>
  <c r="L215"/>
  <c r="K215" s="1"/>
  <c r="P214"/>
  <c r="O214"/>
  <c r="N214"/>
  <c r="L214"/>
  <c r="K214" s="1"/>
  <c r="P213"/>
  <c r="O213"/>
  <c r="N213"/>
  <c r="L213"/>
  <c r="K213" s="1"/>
  <c r="P212"/>
  <c r="O212"/>
  <c r="N212"/>
  <c r="L212"/>
  <c r="K212" s="1"/>
  <c r="P211"/>
  <c r="O211"/>
  <c r="N211"/>
  <c r="L211"/>
  <c r="K211" s="1"/>
  <c r="P210"/>
  <c r="O210"/>
  <c r="N210"/>
  <c r="L210"/>
  <c r="K210" s="1"/>
  <c r="P209"/>
  <c r="O209"/>
  <c r="N209"/>
  <c r="L209"/>
  <c r="K209" s="1"/>
  <c r="P208"/>
  <c r="O208"/>
  <c r="N208"/>
  <c r="L208"/>
  <c r="K208" s="1"/>
  <c r="P207"/>
  <c r="O207"/>
  <c r="N207"/>
  <c r="L207"/>
  <c r="K207" s="1"/>
  <c r="P206"/>
  <c r="O206"/>
  <c r="N206"/>
  <c r="L206"/>
  <c r="K206" s="1"/>
  <c r="P205"/>
  <c r="O205"/>
  <c r="N205"/>
  <c r="L205"/>
  <c r="K205" s="1"/>
  <c r="P204"/>
  <c r="O204"/>
  <c r="N204"/>
  <c r="L204"/>
  <c r="K204" s="1"/>
  <c r="P203"/>
  <c r="O203"/>
  <c r="N203"/>
  <c r="L203"/>
  <c r="K203" s="1"/>
  <c r="P202"/>
  <c r="O202"/>
  <c r="N202"/>
  <c r="L202"/>
  <c r="K202" s="1"/>
  <c r="P201"/>
  <c r="O201"/>
  <c r="N201"/>
  <c r="L201"/>
  <c r="K201" s="1"/>
  <c r="P200"/>
  <c r="O200"/>
  <c r="N200"/>
  <c r="L200"/>
  <c r="K200" s="1"/>
  <c r="P199"/>
  <c r="O199"/>
  <c r="N199"/>
  <c r="L199"/>
  <c r="K199" s="1"/>
  <c r="P198"/>
  <c r="O198"/>
  <c r="N198"/>
  <c r="L198"/>
  <c r="K198" s="1"/>
  <c r="P197"/>
  <c r="O197"/>
  <c r="N197"/>
  <c r="L197"/>
  <c r="K197" s="1"/>
  <c r="P196"/>
  <c r="O196"/>
  <c r="N196"/>
  <c r="L196"/>
  <c r="K196" s="1"/>
  <c r="P195"/>
  <c r="O195"/>
  <c r="N195"/>
  <c r="L195"/>
  <c r="K195" s="1"/>
  <c r="P194"/>
  <c r="O194"/>
  <c r="N194"/>
  <c r="L194"/>
  <c r="K194" s="1"/>
  <c r="P193"/>
  <c r="O193"/>
  <c r="N193"/>
  <c r="L193"/>
  <c r="K193" s="1"/>
  <c r="P192"/>
  <c r="O192"/>
  <c r="N192"/>
  <c r="L192"/>
  <c r="K192" s="1"/>
  <c r="P191"/>
  <c r="O191"/>
  <c r="N191"/>
  <c r="L191"/>
  <c r="K191" s="1"/>
  <c r="P190"/>
  <c r="O190"/>
  <c r="N190"/>
  <c r="L190"/>
  <c r="K190" s="1"/>
  <c r="P189"/>
  <c r="O189"/>
  <c r="N189"/>
  <c r="L189"/>
  <c r="K189" s="1"/>
  <c r="P188"/>
  <c r="O188"/>
  <c r="N188"/>
  <c r="L188"/>
  <c r="K188" s="1"/>
  <c r="P187"/>
  <c r="O187"/>
  <c r="N187"/>
  <c r="L187"/>
  <c r="K187" s="1"/>
  <c r="P186"/>
  <c r="O186"/>
  <c r="N186"/>
  <c r="L186"/>
  <c r="K186" s="1"/>
  <c r="P185"/>
  <c r="O185"/>
  <c r="N185"/>
  <c r="L185"/>
  <c r="K185" s="1"/>
  <c r="P184"/>
  <c r="O184"/>
  <c r="N184"/>
  <c r="L184"/>
  <c r="K184" s="1"/>
  <c r="P183"/>
  <c r="O183"/>
  <c r="N183"/>
  <c r="L183"/>
  <c r="K183" s="1"/>
  <c r="P182"/>
  <c r="O182"/>
  <c r="N182"/>
  <c r="L182"/>
  <c r="K182" s="1"/>
  <c r="P181"/>
  <c r="O181"/>
  <c r="N181"/>
  <c r="L181"/>
  <c r="K181" s="1"/>
  <c r="P180"/>
  <c r="O180"/>
  <c r="N180"/>
  <c r="L180"/>
  <c r="K180" s="1"/>
  <c r="P179"/>
  <c r="O179"/>
  <c r="N179"/>
  <c r="L179"/>
  <c r="K179" s="1"/>
  <c r="P178"/>
  <c r="O178"/>
  <c r="N178"/>
  <c r="L178"/>
  <c r="K178" s="1"/>
  <c r="P177"/>
  <c r="O177"/>
  <c r="N177"/>
  <c r="L177"/>
  <c r="K177" s="1"/>
  <c r="P176"/>
  <c r="O176"/>
  <c r="N176"/>
  <c r="L176"/>
  <c r="K176" s="1"/>
  <c r="P175"/>
  <c r="O175"/>
  <c r="N175"/>
  <c r="L175"/>
  <c r="K175" s="1"/>
  <c r="P174"/>
  <c r="O174"/>
  <c r="N174"/>
  <c r="L174"/>
  <c r="K174" s="1"/>
  <c r="P173"/>
  <c r="O173"/>
  <c r="N173"/>
  <c r="L173"/>
  <c r="K173" s="1"/>
  <c r="P172"/>
  <c r="O172"/>
  <c r="N172"/>
  <c r="L172"/>
  <c r="K172" s="1"/>
  <c r="P171"/>
  <c r="O171"/>
  <c r="N171"/>
  <c r="L171"/>
  <c r="K171" s="1"/>
  <c r="P170"/>
  <c r="O170"/>
  <c r="N170"/>
  <c r="L170"/>
  <c r="K170" s="1"/>
  <c r="P169"/>
  <c r="O169"/>
  <c r="N169"/>
  <c r="L169"/>
  <c r="K169" s="1"/>
  <c r="P168"/>
  <c r="O168"/>
  <c r="N168"/>
  <c r="L168"/>
  <c r="K168" s="1"/>
  <c r="P167"/>
  <c r="O167"/>
  <c r="N167"/>
  <c r="L167"/>
  <c r="K167" s="1"/>
  <c r="P166"/>
  <c r="O166"/>
  <c r="N166"/>
  <c r="L166"/>
  <c r="K166" s="1"/>
  <c r="P165"/>
  <c r="O165"/>
  <c r="N165"/>
  <c r="L165"/>
  <c r="K165" s="1"/>
  <c r="P164"/>
  <c r="O164"/>
  <c r="N164"/>
  <c r="L164"/>
  <c r="K164" s="1"/>
  <c r="P163"/>
  <c r="O163"/>
  <c r="N163"/>
  <c r="L163"/>
  <c r="K163" s="1"/>
  <c r="P162"/>
  <c r="O162"/>
  <c r="N162"/>
  <c r="L162"/>
  <c r="K162" s="1"/>
  <c r="P161"/>
  <c r="O161"/>
  <c r="N161"/>
  <c r="L161"/>
  <c r="K161" s="1"/>
  <c r="P160"/>
  <c r="O160"/>
  <c r="N160"/>
  <c r="L160"/>
  <c r="K160" s="1"/>
  <c r="P159"/>
  <c r="O159"/>
  <c r="N159"/>
  <c r="L159"/>
  <c r="K159" s="1"/>
  <c r="P158"/>
  <c r="O158"/>
  <c r="N158"/>
  <c r="L158"/>
  <c r="K158" s="1"/>
  <c r="P157"/>
  <c r="O157"/>
  <c r="N157"/>
  <c r="L157"/>
  <c r="K157" s="1"/>
  <c r="P156"/>
  <c r="O156"/>
  <c r="N156"/>
  <c r="L156"/>
  <c r="K156" s="1"/>
  <c r="P155"/>
  <c r="O155"/>
  <c r="N155"/>
  <c r="L155"/>
  <c r="K155" s="1"/>
  <c r="P154"/>
  <c r="O154"/>
  <c r="N154"/>
  <c r="L154"/>
  <c r="K154" s="1"/>
  <c r="P153"/>
  <c r="O153"/>
  <c r="N153"/>
  <c r="L153"/>
  <c r="K153" s="1"/>
  <c r="P152"/>
  <c r="O152"/>
  <c r="N152"/>
  <c r="L152"/>
  <c r="K152" s="1"/>
  <c r="P151"/>
  <c r="O151"/>
  <c r="N151"/>
  <c r="L151"/>
  <c r="K151" s="1"/>
  <c r="P150"/>
  <c r="O150"/>
  <c r="N150"/>
  <c r="L150"/>
  <c r="K150" s="1"/>
  <c r="P149"/>
  <c r="O149"/>
  <c r="N149"/>
  <c r="L149"/>
  <c r="K149" s="1"/>
  <c r="P148"/>
  <c r="O148"/>
  <c r="N148"/>
  <c r="L148"/>
  <c r="K148" s="1"/>
  <c r="P147"/>
  <c r="O147"/>
  <c r="N147"/>
  <c r="L147"/>
  <c r="K147" s="1"/>
  <c r="P146"/>
  <c r="O146"/>
  <c r="N146"/>
  <c r="L146"/>
  <c r="K146" s="1"/>
  <c r="P145"/>
  <c r="O145"/>
  <c r="N145"/>
  <c r="L145"/>
  <c r="K145" s="1"/>
  <c r="P144"/>
  <c r="O144"/>
  <c r="N144"/>
  <c r="L144"/>
  <c r="K144" s="1"/>
  <c r="P143"/>
  <c r="O143"/>
  <c r="N143"/>
  <c r="L143"/>
  <c r="K143" s="1"/>
  <c r="P142"/>
  <c r="O142"/>
  <c r="N142"/>
  <c r="L142"/>
  <c r="K142" s="1"/>
  <c r="P141"/>
  <c r="O141"/>
  <c r="N141"/>
  <c r="L141"/>
  <c r="K141" s="1"/>
  <c r="P140"/>
  <c r="O140"/>
  <c r="N140"/>
  <c r="L140"/>
  <c r="K140" s="1"/>
  <c r="P139"/>
  <c r="O139"/>
  <c r="N139"/>
  <c r="L139"/>
  <c r="K139" s="1"/>
  <c r="P138"/>
  <c r="O138"/>
  <c r="N138"/>
  <c r="L138"/>
  <c r="K138" s="1"/>
  <c r="P137"/>
  <c r="O137"/>
  <c r="N137"/>
  <c r="L137"/>
  <c r="K137" s="1"/>
  <c r="P136"/>
  <c r="O136"/>
  <c r="N136"/>
  <c r="L136"/>
  <c r="K136" s="1"/>
  <c r="P135"/>
  <c r="O135"/>
  <c r="N135"/>
  <c r="L135"/>
  <c r="K135" s="1"/>
  <c r="P134"/>
  <c r="O134"/>
  <c r="N134"/>
  <c r="L134"/>
  <c r="K134" s="1"/>
  <c r="P133"/>
  <c r="O133"/>
  <c r="N133"/>
  <c r="L133"/>
  <c r="K133" s="1"/>
  <c r="P132"/>
  <c r="O132"/>
  <c r="N132"/>
  <c r="L132"/>
  <c r="K132" s="1"/>
  <c r="P131"/>
  <c r="O131"/>
  <c r="N131"/>
  <c r="L131"/>
  <c r="K131" s="1"/>
  <c r="P130"/>
  <c r="O130"/>
  <c r="N130"/>
  <c r="L130"/>
  <c r="K130" s="1"/>
  <c r="P129"/>
  <c r="O129"/>
  <c r="N129"/>
  <c r="L129"/>
  <c r="K129" s="1"/>
  <c r="P128"/>
  <c r="O128"/>
  <c r="N128"/>
  <c r="L128"/>
  <c r="K128" s="1"/>
  <c r="P127"/>
  <c r="O127"/>
  <c r="N127"/>
  <c r="L127"/>
  <c r="K127" s="1"/>
  <c r="P126"/>
  <c r="O126"/>
  <c r="N126"/>
  <c r="L126"/>
  <c r="K126" s="1"/>
  <c r="P125"/>
  <c r="O125"/>
  <c r="N125"/>
  <c r="L125"/>
  <c r="K125" s="1"/>
  <c r="P124"/>
  <c r="O124"/>
  <c r="N124"/>
  <c r="L124"/>
  <c r="K124" s="1"/>
  <c r="P123"/>
  <c r="O123"/>
  <c r="N123"/>
  <c r="L123"/>
  <c r="K123" s="1"/>
  <c r="P122"/>
  <c r="O122"/>
  <c r="N122"/>
  <c r="L122"/>
  <c r="K122" s="1"/>
  <c r="P121"/>
  <c r="O121"/>
  <c r="N121"/>
  <c r="L121"/>
  <c r="K121" s="1"/>
  <c r="P120"/>
  <c r="O120"/>
  <c r="N120"/>
  <c r="L120"/>
  <c r="K120" s="1"/>
  <c r="P119"/>
  <c r="O119"/>
  <c r="N119"/>
  <c r="L119"/>
  <c r="K119" s="1"/>
  <c r="P118"/>
  <c r="O118"/>
  <c r="N118"/>
  <c r="L118"/>
  <c r="K118" s="1"/>
  <c r="P117"/>
  <c r="O117"/>
  <c r="N117"/>
  <c r="L117"/>
  <c r="K117" s="1"/>
  <c r="P116"/>
  <c r="O116"/>
  <c r="N116"/>
  <c r="L116"/>
  <c r="K116" s="1"/>
  <c r="P115"/>
  <c r="O115"/>
  <c r="N115"/>
  <c r="L115"/>
  <c r="K115" s="1"/>
  <c r="P114"/>
  <c r="O114"/>
  <c r="N114"/>
  <c r="L114"/>
  <c r="K114" s="1"/>
  <c r="P113"/>
  <c r="O113"/>
  <c r="N113"/>
  <c r="L113"/>
  <c r="K113" s="1"/>
  <c r="P112"/>
  <c r="O112"/>
  <c r="N112"/>
  <c r="L112"/>
  <c r="K112" s="1"/>
  <c r="P111"/>
  <c r="O111"/>
  <c r="N111"/>
  <c r="L111"/>
  <c r="K111" s="1"/>
  <c r="P110"/>
  <c r="O110"/>
  <c r="N110"/>
  <c r="L110"/>
  <c r="K110" s="1"/>
  <c r="P109"/>
  <c r="O109"/>
  <c r="N109"/>
  <c r="L109"/>
  <c r="K109" s="1"/>
  <c r="P108"/>
  <c r="O108"/>
  <c r="N108"/>
  <c r="L108"/>
  <c r="K108" s="1"/>
  <c r="P107"/>
  <c r="O107"/>
  <c r="N107"/>
  <c r="L107"/>
  <c r="K107" s="1"/>
  <c r="P106"/>
  <c r="O106"/>
  <c r="N106"/>
  <c r="L106"/>
  <c r="K106" s="1"/>
  <c r="P105"/>
  <c r="O105"/>
  <c r="N105"/>
  <c r="L105"/>
  <c r="K105" s="1"/>
  <c r="P104"/>
  <c r="O104"/>
  <c r="N104"/>
  <c r="L104"/>
  <c r="K104" s="1"/>
  <c r="P103"/>
  <c r="O103"/>
  <c r="N103"/>
  <c r="L103"/>
  <c r="K103" s="1"/>
  <c r="P102"/>
  <c r="O102"/>
  <c r="N102"/>
  <c r="L102"/>
  <c r="K102" s="1"/>
  <c r="P101"/>
  <c r="O101"/>
  <c r="N101"/>
  <c r="L101"/>
  <c r="K101" s="1"/>
  <c r="P100"/>
  <c r="O100"/>
  <c r="N100"/>
  <c r="L100"/>
  <c r="K100" s="1"/>
  <c r="P99"/>
  <c r="O99"/>
  <c r="N99"/>
  <c r="L99"/>
  <c r="K99" s="1"/>
  <c r="P98"/>
  <c r="O98"/>
  <c r="N98"/>
  <c r="L98"/>
  <c r="K98" s="1"/>
  <c r="P97"/>
  <c r="O97"/>
  <c r="N97"/>
  <c r="L97"/>
  <c r="K97" s="1"/>
  <c r="P96"/>
  <c r="O96"/>
  <c r="N96"/>
  <c r="L96"/>
  <c r="K96" s="1"/>
  <c r="P95"/>
  <c r="O95"/>
  <c r="N95"/>
  <c r="L95"/>
  <c r="K95" s="1"/>
  <c r="P94"/>
  <c r="O94"/>
  <c r="N94"/>
  <c r="L94"/>
  <c r="K94" s="1"/>
  <c r="P93"/>
  <c r="O93"/>
  <c r="N93"/>
  <c r="L93"/>
  <c r="K93" s="1"/>
  <c r="P92"/>
  <c r="O92"/>
  <c r="N92"/>
  <c r="L92"/>
  <c r="K92" s="1"/>
  <c r="P91"/>
  <c r="O91"/>
  <c r="N91"/>
  <c r="L91"/>
  <c r="K91" s="1"/>
  <c r="P90"/>
  <c r="O90"/>
  <c r="N90"/>
  <c r="L90"/>
  <c r="K90" s="1"/>
  <c r="P89"/>
  <c r="O89"/>
  <c r="N89"/>
  <c r="L89"/>
  <c r="K89" s="1"/>
  <c r="P88"/>
  <c r="O88"/>
  <c r="N88"/>
  <c r="L88"/>
  <c r="K88" s="1"/>
  <c r="P87"/>
  <c r="O87"/>
  <c r="N87"/>
  <c r="L87"/>
  <c r="K87" s="1"/>
  <c r="P86"/>
  <c r="O86"/>
  <c r="N86"/>
  <c r="L86"/>
  <c r="K86" s="1"/>
  <c r="P85"/>
  <c r="O85"/>
  <c r="N85"/>
  <c r="L85"/>
  <c r="K85" s="1"/>
  <c r="P84"/>
  <c r="O84"/>
  <c r="N84"/>
  <c r="L84"/>
  <c r="K84" s="1"/>
  <c r="P83"/>
  <c r="O83"/>
  <c r="N83"/>
  <c r="L83"/>
  <c r="K83" s="1"/>
  <c r="P82"/>
  <c r="O82"/>
  <c r="N82"/>
  <c r="L82"/>
  <c r="K82" s="1"/>
  <c r="P81"/>
  <c r="O81"/>
  <c r="N81"/>
  <c r="L81"/>
  <c r="K81" s="1"/>
  <c r="P80"/>
  <c r="O80"/>
  <c r="N80"/>
  <c r="L80"/>
  <c r="K80" s="1"/>
  <c r="P79"/>
  <c r="O79"/>
  <c r="N79"/>
  <c r="L79"/>
  <c r="K79" s="1"/>
  <c r="P78"/>
  <c r="O78"/>
  <c r="N78"/>
  <c r="L78"/>
  <c r="K78" s="1"/>
  <c r="P77"/>
  <c r="O77"/>
  <c r="N77"/>
  <c r="L77"/>
  <c r="K77" s="1"/>
  <c r="P76"/>
  <c r="O76"/>
  <c r="N76"/>
  <c r="L76"/>
  <c r="K76" s="1"/>
  <c r="P75"/>
  <c r="O75"/>
  <c r="N75"/>
  <c r="L75"/>
  <c r="K75" s="1"/>
  <c r="P74"/>
  <c r="O74"/>
  <c r="N74"/>
  <c r="L74"/>
  <c r="K74" s="1"/>
  <c r="P73"/>
  <c r="O73"/>
  <c r="N73"/>
  <c r="L73"/>
  <c r="K73" s="1"/>
  <c r="P72"/>
  <c r="O72"/>
  <c r="N72"/>
  <c r="L72"/>
  <c r="K72" s="1"/>
  <c r="Z1" i="1"/>
  <c r="P71" i="3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8"/>
  <c r="M66"/>
  <c r="M65"/>
  <c r="M63"/>
  <c r="M61"/>
  <c r="M60"/>
  <c r="M59"/>
  <c r="M58"/>
  <c r="M57"/>
  <c r="M56"/>
  <c r="M54"/>
  <c r="M53"/>
  <c r="M52"/>
  <c r="M51"/>
  <c r="M50"/>
  <c r="M49"/>
  <c r="M48"/>
  <c r="M47"/>
  <c r="M45"/>
  <c r="M43"/>
  <c r="M39"/>
  <c r="M37"/>
  <c r="M35"/>
  <c r="M34"/>
  <c r="M33"/>
  <c r="M32"/>
  <c r="M31"/>
  <c r="M30"/>
  <c r="M29"/>
  <c r="M28"/>
  <c r="M27"/>
  <c r="M26"/>
  <c r="M25"/>
  <c r="M24"/>
  <c r="M22"/>
  <c r="M20"/>
  <c r="M18"/>
  <c r="M17"/>
  <c r="M15"/>
  <c r="M14"/>
  <c r="M13"/>
  <c r="M11"/>
  <c r="M10"/>
  <c r="M9"/>
  <c r="M8"/>
  <c r="M6"/>
  <c r="M4"/>
  <c r="M3"/>
  <c r="M2"/>
  <c r="L48"/>
  <c r="K48" s="1"/>
  <c r="L49"/>
  <c r="K49" s="1"/>
  <c r="L50"/>
  <c r="K50" s="1"/>
  <c r="L51"/>
  <c r="K51" s="1"/>
  <c r="L52"/>
  <c r="K52" s="1"/>
  <c r="L53"/>
  <c r="K53" s="1"/>
  <c r="L54"/>
  <c r="K54" s="1"/>
  <c r="L55"/>
  <c r="K55" s="1"/>
  <c r="L56"/>
  <c r="K56" s="1"/>
  <c r="L57"/>
  <c r="K57" s="1"/>
  <c r="L58"/>
  <c r="K58" s="1"/>
  <c r="L59"/>
  <c r="K59" s="1"/>
  <c r="L60"/>
  <c r="K60" s="1"/>
  <c r="L61"/>
  <c r="K61" s="1"/>
  <c r="L62"/>
  <c r="K62" s="1"/>
  <c r="L63"/>
  <c r="K63" s="1"/>
  <c r="L64"/>
  <c r="K64" s="1"/>
  <c r="L65"/>
  <c r="K65" s="1"/>
  <c r="L66"/>
  <c r="K66" s="1"/>
  <c r="L67"/>
  <c r="K67" s="1"/>
  <c r="L68"/>
  <c r="K68" s="1"/>
  <c r="L69"/>
  <c r="K69" s="1"/>
  <c r="L70"/>
  <c r="K70" s="1"/>
  <c r="L71"/>
  <c r="K71" s="1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N70"/>
  <c r="N71"/>
  <c r="O48"/>
  <c r="O49"/>
  <c r="O50"/>
  <c r="O51"/>
  <c r="O52"/>
  <c r="O53"/>
  <c r="O55"/>
  <c r="O56"/>
  <c r="O57"/>
  <c r="O58"/>
  <c r="O59"/>
  <c r="O60"/>
  <c r="O61"/>
  <c r="O62"/>
  <c r="O63"/>
  <c r="O64"/>
  <c r="O65"/>
  <c r="O66"/>
  <c r="O67"/>
  <c r="O68"/>
  <c r="O69"/>
  <c r="O70"/>
  <c r="O71"/>
  <c r="M19"/>
  <c r="M41"/>
  <c r="M69"/>
  <c r="M55"/>
  <c r="M64"/>
  <c r="M67"/>
  <c r="M62"/>
  <c r="L2"/>
  <c r="K2" s="1"/>
  <c r="L3"/>
  <c r="K3" s="1"/>
  <c r="L4"/>
  <c r="K4" s="1"/>
  <c r="L5"/>
  <c r="K5" s="1"/>
  <c r="L6"/>
  <c r="K6" s="1"/>
  <c r="L7"/>
  <c r="K7" s="1"/>
  <c r="L8"/>
  <c r="K8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9"/>
  <c r="K9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L47"/>
  <c r="K47" s="1"/>
  <c r="T5" i="1"/>
  <c r="T104"/>
  <c r="T105"/>
  <c r="T51"/>
  <c r="T69"/>
  <c r="P2"/>
  <c r="P3" s="1"/>
  <c r="P4" s="1"/>
  <c r="Q2"/>
  <c r="T4"/>
  <c r="T44"/>
  <c r="T25"/>
  <c r="T60"/>
  <c r="T2"/>
  <c r="T30"/>
  <c r="T33"/>
  <c r="T6"/>
  <c r="T7"/>
  <c r="T18"/>
  <c r="T24"/>
  <c r="T43"/>
  <c r="T3"/>
  <c r="T8"/>
  <c r="T9"/>
  <c r="T10"/>
  <c r="T11"/>
  <c r="T12"/>
  <c r="T13"/>
  <c r="T14"/>
  <c r="T15"/>
  <c r="T16"/>
  <c r="T17"/>
  <c r="T19"/>
  <c r="T20"/>
  <c r="T21"/>
  <c r="T22"/>
  <c r="T23"/>
  <c r="T26"/>
  <c r="T27"/>
  <c r="T28"/>
  <c r="T29"/>
  <c r="T31"/>
  <c r="T32"/>
  <c r="T34"/>
  <c r="T35"/>
  <c r="T36"/>
  <c r="T37"/>
  <c r="T38"/>
  <c r="T39"/>
  <c r="T40"/>
  <c r="T41"/>
  <c r="T42"/>
  <c r="T45"/>
  <c r="T46"/>
  <c r="T47"/>
  <c r="T48"/>
  <c r="T49"/>
  <c r="T50"/>
  <c r="T52"/>
  <c r="T53"/>
  <c r="T54"/>
  <c r="T55"/>
  <c r="T56"/>
  <c r="T57"/>
  <c r="T58"/>
  <c r="T59"/>
  <c r="T61"/>
  <c r="T62"/>
  <c r="T63"/>
  <c r="T64"/>
  <c r="T65"/>
  <c r="T66"/>
  <c r="T67"/>
  <c r="T68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O46" i="3"/>
  <c r="O47"/>
  <c r="N45"/>
  <c r="O45"/>
  <c r="O3"/>
  <c r="O4"/>
  <c r="O5"/>
  <c r="O6"/>
  <c r="O7"/>
  <c r="O8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9"/>
  <c r="O28"/>
  <c r="O29"/>
  <c r="O30"/>
  <c r="O31"/>
  <c r="O32"/>
  <c r="O33"/>
  <c r="O34"/>
  <c r="O35"/>
  <c r="O36"/>
  <c r="O37"/>
  <c r="O38"/>
  <c r="O39"/>
  <c r="O40"/>
  <c r="O41"/>
  <c r="O42"/>
  <c r="O43"/>
  <c r="O44"/>
  <c r="O2"/>
  <c r="E218" i="1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N3" i="3"/>
  <c r="N4"/>
  <c r="N5"/>
  <c r="N6"/>
  <c r="N7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9"/>
  <c r="N28"/>
  <c r="N29"/>
  <c r="N30"/>
  <c r="N31"/>
  <c r="N32"/>
  <c r="N33"/>
  <c r="N34"/>
  <c r="N35"/>
  <c r="N36"/>
  <c r="N37"/>
  <c r="N38"/>
  <c r="N39"/>
  <c r="N40"/>
  <c r="N41"/>
  <c r="N42"/>
  <c r="N43"/>
  <c r="N44"/>
  <c r="N46"/>
  <c r="N47"/>
  <c r="N2"/>
  <c r="M5"/>
  <c r="M7"/>
  <c r="M12"/>
  <c r="M16"/>
  <c r="M21"/>
  <c r="M23"/>
  <c r="M36"/>
  <c r="M38"/>
  <c r="M40"/>
  <c r="M42"/>
  <c r="M44"/>
  <c r="M46"/>
  <c r="R2" i="1"/>
  <c r="Q3"/>
  <c r="S3" s="1"/>
  <c r="S2"/>
  <c r="Q4" l="1"/>
  <c r="L230"/>
  <c r="AH230" s="1"/>
  <c r="I226"/>
  <c r="L249"/>
  <c r="AH249" s="1"/>
  <c r="L275"/>
  <c r="AH275" s="1"/>
  <c r="K205"/>
  <c r="I129"/>
  <c r="I202"/>
  <c r="K299"/>
  <c r="AQ299" s="1"/>
  <c r="L221"/>
  <c r="AH221" s="1"/>
  <c r="L237"/>
  <c r="AH237" s="1"/>
  <c r="L241"/>
  <c r="AH241" s="1"/>
  <c r="I223"/>
  <c r="J243"/>
  <c r="I205"/>
  <c r="J251"/>
  <c r="I247"/>
  <c r="I214"/>
  <c r="K208"/>
  <c r="I180"/>
  <c r="Y226"/>
  <c r="L204"/>
  <c r="AH204" s="1"/>
  <c r="L207"/>
  <c r="AH207" s="1"/>
  <c r="J288"/>
  <c r="K247"/>
  <c r="AQ247" s="1"/>
  <c r="Y221"/>
  <c r="I219"/>
  <c r="I249"/>
  <c r="Y202"/>
  <c r="Y268"/>
  <c r="Y248"/>
  <c r="J204"/>
  <c r="J222"/>
  <c r="K209"/>
  <c r="I218"/>
  <c r="K203"/>
  <c r="J247"/>
  <c r="L211"/>
  <c r="AH211" s="1"/>
  <c r="K224"/>
  <c r="AQ224" s="1"/>
  <c r="I208"/>
  <c r="K210"/>
  <c r="J233"/>
  <c r="I184"/>
  <c r="I131"/>
  <c r="Y210"/>
  <c r="Y242"/>
  <c r="J245"/>
  <c r="I227"/>
  <c r="Y205"/>
  <c r="Y237"/>
  <c r="I203"/>
  <c r="Y228"/>
  <c r="L209"/>
  <c r="AH209" s="1"/>
  <c r="Y227"/>
  <c r="I222"/>
  <c r="I67"/>
  <c r="K294"/>
  <c r="AQ294" s="1"/>
  <c r="K281"/>
  <c r="AQ281" s="1"/>
  <c r="J272"/>
  <c r="K270"/>
  <c r="AQ270" s="1"/>
  <c r="Y244"/>
  <c r="K207"/>
  <c r="I209"/>
  <c r="K206"/>
  <c r="J220"/>
  <c r="J236"/>
  <c r="J213"/>
  <c r="K251"/>
  <c r="AQ251" s="1"/>
  <c r="L250"/>
  <c r="AH250" s="1"/>
  <c r="I238"/>
  <c r="I215"/>
  <c r="K226"/>
  <c r="AQ226" s="1"/>
  <c r="I50"/>
  <c r="J201"/>
  <c r="I242"/>
  <c r="L245"/>
  <c r="AH245" s="1"/>
  <c r="J226"/>
  <c r="J214"/>
  <c r="I231"/>
  <c r="I23"/>
  <c r="I239"/>
  <c r="L226"/>
  <c r="AH226" s="1"/>
  <c r="L227"/>
  <c r="AH227" s="1"/>
  <c r="L247"/>
  <c r="AH247" s="1"/>
  <c r="I229"/>
  <c r="I151"/>
  <c r="I24"/>
  <c r="I72"/>
  <c r="I55"/>
  <c r="Y218"/>
  <c r="Y234"/>
  <c r="K232"/>
  <c r="AQ232" s="1"/>
  <c r="L248"/>
  <c r="AH248" s="1"/>
  <c r="J232"/>
  <c r="L203"/>
  <c r="K240"/>
  <c r="AQ240" s="1"/>
  <c r="J208"/>
  <c r="Y213"/>
  <c r="Y229"/>
  <c r="Y245"/>
  <c r="L206"/>
  <c r="AH206" s="1"/>
  <c r="I204"/>
  <c r="I216"/>
  <c r="J219"/>
  <c r="I236"/>
  <c r="J205"/>
  <c r="Y211"/>
  <c r="Y243"/>
  <c r="I235"/>
  <c r="K217"/>
  <c r="Y232"/>
  <c r="Y302"/>
  <c r="L296"/>
  <c r="AH296" s="1"/>
  <c r="L291"/>
  <c r="AH291" s="1"/>
  <c r="Y284"/>
  <c r="K278"/>
  <c r="AQ278" s="1"/>
  <c r="I93"/>
  <c r="I132"/>
  <c r="Y206"/>
  <c r="Y214"/>
  <c r="Y222"/>
  <c r="Y230"/>
  <c r="Y238"/>
  <c r="Y250"/>
  <c r="J250"/>
  <c r="AD250" s="1"/>
  <c r="K204"/>
  <c r="J216"/>
  <c r="K211"/>
  <c r="J209"/>
  <c r="AD209" s="1"/>
  <c r="J221"/>
  <c r="AD221" s="1"/>
  <c r="I245"/>
  <c r="L220"/>
  <c r="AH220" s="1"/>
  <c r="L213"/>
  <c r="AH213" s="1"/>
  <c r="K237"/>
  <c r="AQ237" s="1"/>
  <c r="Y201"/>
  <c r="Y209"/>
  <c r="Y217"/>
  <c r="Y225"/>
  <c r="Y233"/>
  <c r="Y241"/>
  <c r="Y249"/>
  <c r="J225"/>
  <c r="L225"/>
  <c r="K245"/>
  <c r="AQ245" s="1"/>
  <c r="I225"/>
  <c r="L205"/>
  <c r="AH205" s="1"/>
  <c r="Y212"/>
  <c r="Y246"/>
  <c r="I250"/>
  <c r="J235"/>
  <c r="K212"/>
  <c r="K225"/>
  <c r="AQ225" s="1"/>
  <c r="K228"/>
  <c r="AQ228" s="1"/>
  <c r="Y203"/>
  <c r="Y219"/>
  <c r="Y235"/>
  <c r="Y251"/>
  <c r="I82"/>
  <c r="L212"/>
  <c r="AH212" s="1"/>
  <c r="I237"/>
  <c r="I233"/>
  <c r="Y216"/>
  <c r="I244"/>
  <c r="J304"/>
  <c r="J301"/>
  <c r="Y297"/>
  <c r="Y295"/>
  <c r="Y292"/>
  <c r="K289"/>
  <c r="AQ289" s="1"/>
  <c r="K286"/>
  <c r="AQ286" s="1"/>
  <c r="L283"/>
  <c r="AH283" s="1"/>
  <c r="J280"/>
  <c r="Y276"/>
  <c r="K273"/>
  <c r="AQ273" s="1"/>
  <c r="L321"/>
  <c r="AH321" s="1"/>
  <c r="I318"/>
  <c r="J315"/>
  <c r="Y311"/>
  <c r="K308"/>
  <c r="AQ308" s="1"/>
  <c r="L305"/>
  <c r="AH305" s="1"/>
  <c r="I302"/>
  <c r="J299"/>
  <c r="Y252"/>
  <c r="K255"/>
  <c r="AQ255" s="1"/>
  <c r="I257"/>
  <c r="Y258"/>
  <c r="L260"/>
  <c r="AH260" s="1"/>
  <c r="J262"/>
  <c r="K263"/>
  <c r="AQ263" s="1"/>
  <c r="I265"/>
  <c r="Y266"/>
  <c r="J268"/>
  <c r="K269"/>
  <c r="AQ269" s="1"/>
  <c r="L271"/>
  <c r="AH271" s="1"/>
  <c r="Y272"/>
  <c r="K274"/>
  <c r="AQ274" s="1"/>
  <c r="J276"/>
  <c r="K277"/>
  <c r="AQ277" s="1"/>
  <c r="L279"/>
  <c r="AH279" s="1"/>
  <c r="Y280"/>
  <c r="K282"/>
  <c r="AQ282" s="1"/>
  <c r="J284"/>
  <c r="K285"/>
  <c r="AQ285" s="1"/>
  <c r="L287"/>
  <c r="AH287" s="1"/>
  <c r="Y288"/>
  <c r="K290"/>
  <c r="AQ290" s="1"/>
  <c r="J292"/>
  <c r="K293"/>
  <c r="AQ293" s="1"/>
  <c r="L295"/>
  <c r="AH295" s="1"/>
  <c r="J296"/>
  <c r="L297"/>
  <c r="AH297" s="1"/>
  <c r="J298"/>
  <c r="I300"/>
  <c r="L302"/>
  <c r="AH302" s="1"/>
  <c r="I303"/>
  <c r="I56"/>
  <c r="Y240"/>
  <c r="Y224"/>
  <c r="Y208"/>
  <c r="J217"/>
  <c r="K231"/>
  <c r="AQ231" s="1"/>
  <c r="I217"/>
  <c r="J231"/>
  <c r="I201"/>
  <c r="L219"/>
  <c r="AH219" s="1"/>
  <c r="K202"/>
  <c r="J224"/>
  <c r="K250"/>
  <c r="AQ250" s="1"/>
  <c r="Y247"/>
  <c r="Y239"/>
  <c r="Y231"/>
  <c r="Y223"/>
  <c r="Y215"/>
  <c r="Y207"/>
  <c r="J249"/>
  <c r="L234"/>
  <c r="AH234" s="1"/>
  <c r="I234"/>
  <c r="J228"/>
  <c r="J234"/>
  <c r="I251"/>
  <c r="I232"/>
  <c r="K235"/>
  <c r="AQ235" s="1"/>
  <c r="J227"/>
  <c r="AD227" s="1"/>
  <c r="AE227" s="1"/>
  <c r="AM227" s="1"/>
  <c r="I220"/>
  <c r="J238"/>
  <c r="K238"/>
  <c r="AQ238" s="1"/>
  <c r="Y236"/>
  <c r="Y220"/>
  <c r="Y204"/>
  <c r="I230"/>
  <c r="I246"/>
  <c r="L218"/>
  <c r="AH218" s="1"/>
  <c r="K246"/>
  <c r="AQ246" s="1"/>
  <c r="K213"/>
  <c r="J230"/>
  <c r="J202"/>
  <c r="I198"/>
  <c r="Y319"/>
  <c r="K316"/>
  <c r="AQ316" s="1"/>
  <c r="L313"/>
  <c r="AH313" s="1"/>
  <c r="I310"/>
  <c r="J307"/>
  <c r="Y303"/>
  <c r="L300"/>
  <c r="AH300" s="1"/>
  <c r="I297"/>
  <c r="L254"/>
  <c r="AH254" s="1"/>
  <c r="L256"/>
  <c r="AH256" s="1"/>
  <c r="J258"/>
  <c r="K259"/>
  <c r="AQ259" s="1"/>
  <c r="I261"/>
  <c r="Y262"/>
  <c r="L264"/>
  <c r="AH264" s="1"/>
  <c r="J266"/>
  <c r="L267"/>
  <c r="AH267" s="1"/>
  <c r="K339"/>
  <c r="AQ339" s="1"/>
  <c r="I401"/>
  <c r="L387"/>
  <c r="AH387" s="1"/>
  <c r="K374"/>
  <c r="AQ374" s="1"/>
  <c r="Y361"/>
  <c r="J355"/>
  <c r="K348"/>
  <c r="AQ348" s="1"/>
  <c r="I342"/>
  <c r="Y335"/>
  <c r="Y331"/>
  <c r="L329"/>
  <c r="AH329" s="1"/>
  <c r="Y327"/>
  <c r="I326"/>
  <c r="K324"/>
  <c r="AQ324" s="1"/>
  <c r="J323"/>
  <c r="Y416"/>
  <c r="L314"/>
  <c r="AH314" s="1"/>
  <c r="K393"/>
  <c r="AQ393" s="1"/>
  <c r="J381"/>
  <c r="I368"/>
  <c r="I358"/>
  <c r="Y351"/>
  <c r="L345"/>
  <c r="AH345" s="1"/>
  <c r="J339"/>
  <c r="L333"/>
  <c r="AH333" s="1"/>
  <c r="I330"/>
  <c r="K328"/>
  <c r="AQ328" s="1"/>
  <c r="J327"/>
  <c r="L325"/>
  <c r="AH325" s="1"/>
  <c r="Y323"/>
  <c r="I322"/>
  <c r="K320"/>
  <c r="AQ320" s="1"/>
  <c r="J319"/>
  <c r="L317"/>
  <c r="AH317" s="1"/>
  <c r="Y315"/>
  <c r="I314"/>
  <c r="K312"/>
  <c r="AQ312" s="1"/>
  <c r="J311"/>
  <c r="L309"/>
  <c r="AH309" s="1"/>
  <c r="Y307"/>
  <c r="I306"/>
  <c r="K304"/>
  <c r="AQ304" s="1"/>
  <c r="J303"/>
  <c r="I301"/>
  <c r="Y299"/>
  <c r="I298"/>
  <c r="J252"/>
  <c r="K253"/>
  <c r="AQ253" s="1"/>
  <c r="I255"/>
  <c r="J256"/>
  <c r="Y256"/>
  <c r="K257"/>
  <c r="AQ257" s="1"/>
  <c r="L258"/>
  <c r="AH258" s="1"/>
  <c r="I259"/>
  <c r="J260"/>
  <c r="Y260"/>
  <c r="K261"/>
  <c r="AQ261" s="1"/>
  <c r="L262"/>
  <c r="AH262" s="1"/>
  <c r="I263"/>
  <c r="J264"/>
  <c r="Y264"/>
  <c r="K265"/>
  <c r="AQ265" s="1"/>
  <c r="L266"/>
  <c r="AH266" s="1"/>
  <c r="J267"/>
  <c r="AD267" s="1"/>
  <c r="AF267" s="1"/>
  <c r="Y267"/>
  <c r="L268"/>
  <c r="AH268" s="1"/>
  <c r="I269"/>
  <c r="I270"/>
  <c r="J271"/>
  <c r="Y271"/>
  <c r="L272"/>
  <c r="AH272" s="1"/>
  <c r="I273"/>
  <c r="I274"/>
  <c r="J275"/>
  <c r="Y275"/>
  <c r="L276"/>
  <c r="AH276" s="1"/>
  <c r="I277"/>
  <c r="I278"/>
  <c r="J279"/>
  <c r="AD279" s="1"/>
  <c r="AE279" s="1"/>
  <c r="Y279"/>
  <c r="L280"/>
  <c r="AH280" s="1"/>
  <c r="I281"/>
  <c r="I282"/>
  <c r="J283"/>
  <c r="Y283"/>
  <c r="L284"/>
  <c r="AH284" s="1"/>
  <c r="I285"/>
  <c r="I286"/>
  <c r="J287"/>
  <c r="AD287" s="1"/>
  <c r="AF287" s="1"/>
  <c r="Y287"/>
  <c r="L288"/>
  <c r="AH288" s="1"/>
  <c r="I289"/>
  <c r="I290"/>
  <c r="J291"/>
  <c r="AD291" s="1"/>
  <c r="AF291" s="1"/>
  <c r="Y291"/>
  <c r="L292"/>
  <c r="AH292" s="1"/>
  <c r="I293"/>
  <c r="I294"/>
  <c r="J295"/>
  <c r="AD295" s="1"/>
  <c r="K375"/>
  <c r="AQ375" s="1"/>
  <c r="J426"/>
  <c r="Y254"/>
  <c r="J254"/>
  <c r="I253"/>
  <c r="L252"/>
  <c r="AH252" s="1"/>
  <c r="Y296"/>
  <c r="K297"/>
  <c r="AQ297" s="1"/>
  <c r="K298"/>
  <c r="AQ298" s="1"/>
  <c r="L299"/>
  <c r="AH299" s="1"/>
  <c r="J300"/>
  <c r="Y300"/>
  <c r="K301"/>
  <c r="AQ301" s="1"/>
  <c r="K302"/>
  <c r="AQ302" s="1"/>
  <c r="L303"/>
  <c r="AH303" s="1"/>
  <c r="I304"/>
  <c r="J305"/>
  <c r="AD305" s="1"/>
  <c r="Y305"/>
  <c r="K306"/>
  <c r="AQ306" s="1"/>
  <c r="L307"/>
  <c r="AH307" s="1"/>
  <c r="I308"/>
  <c r="J309"/>
  <c r="Y309"/>
  <c r="K310"/>
  <c r="AQ310" s="1"/>
  <c r="L311"/>
  <c r="AH311" s="1"/>
  <c r="I312"/>
  <c r="J313"/>
  <c r="AD313" s="1"/>
  <c r="AF313" s="1"/>
  <c r="Y313"/>
  <c r="K314"/>
  <c r="AQ314" s="1"/>
  <c r="L315"/>
  <c r="AH315" s="1"/>
  <c r="I316"/>
  <c r="J317"/>
  <c r="Y317"/>
  <c r="K318"/>
  <c r="AQ318" s="1"/>
  <c r="L319"/>
  <c r="AH319" s="1"/>
  <c r="I320"/>
  <c r="J321"/>
  <c r="Y321"/>
  <c r="K322"/>
  <c r="AQ322" s="1"/>
  <c r="L323"/>
  <c r="AH323" s="1"/>
  <c r="I324"/>
  <c r="J325"/>
  <c r="Y325"/>
  <c r="K326"/>
  <c r="AQ326" s="1"/>
  <c r="L327"/>
  <c r="AH327" s="1"/>
  <c r="I328"/>
  <c r="J329"/>
  <c r="Y329"/>
  <c r="J331"/>
  <c r="K332"/>
  <c r="AQ332" s="1"/>
  <c r="I334"/>
  <c r="L337"/>
  <c r="AH337" s="1"/>
  <c r="K340"/>
  <c r="AQ340" s="1"/>
  <c r="Y343"/>
  <c r="J347"/>
  <c r="I350"/>
  <c r="L353"/>
  <c r="AH353" s="1"/>
  <c r="K356"/>
  <c r="AQ356" s="1"/>
  <c r="Y359"/>
  <c r="J365"/>
  <c r="L371"/>
  <c r="AH371" s="1"/>
  <c r="Y377"/>
  <c r="I384"/>
  <c r="K390"/>
  <c r="AQ390" s="1"/>
  <c r="Y396"/>
  <c r="J308"/>
  <c r="Y326"/>
  <c r="K330"/>
  <c r="AQ330" s="1"/>
  <c r="L331"/>
  <c r="AH331" s="1"/>
  <c r="I332"/>
  <c r="J333"/>
  <c r="Y333"/>
  <c r="J335"/>
  <c r="K336"/>
  <c r="AQ336" s="1"/>
  <c r="I338"/>
  <c r="Y339"/>
  <c r="L341"/>
  <c r="AH341" s="1"/>
  <c r="J343"/>
  <c r="K344"/>
  <c r="AQ344" s="1"/>
  <c r="I346"/>
  <c r="Y347"/>
  <c r="L349"/>
  <c r="AH349" s="1"/>
  <c r="J351"/>
  <c r="K352"/>
  <c r="AQ352" s="1"/>
  <c r="I354"/>
  <c r="Y355"/>
  <c r="L357"/>
  <c r="AH357" s="1"/>
  <c r="J359"/>
  <c r="K360"/>
  <c r="AQ360" s="1"/>
  <c r="L363"/>
  <c r="AH363" s="1"/>
  <c r="K366"/>
  <c r="AQ366" s="1"/>
  <c r="Y369"/>
  <c r="J373"/>
  <c r="I376"/>
  <c r="L379"/>
  <c r="AH379" s="1"/>
  <c r="K382"/>
  <c r="AQ382" s="1"/>
  <c r="Y385"/>
  <c r="J389"/>
  <c r="J392"/>
  <c r="L395"/>
  <c r="AH395" s="1"/>
  <c r="K398"/>
  <c r="AQ398" s="1"/>
  <c r="Y304"/>
  <c r="I311"/>
  <c r="L320"/>
  <c r="AH320" s="1"/>
  <c r="I333"/>
  <c r="Y346"/>
  <c r="Y455"/>
  <c r="L481"/>
  <c r="AH481" s="1"/>
  <c r="K334"/>
  <c r="AQ334" s="1"/>
  <c r="L335"/>
  <c r="AH335" s="1"/>
  <c r="I336"/>
  <c r="J337"/>
  <c r="AD337" s="1"/>
  <c r="AE337" s="1"/>
  <c r="AM337" s="1"/>
  <c r="Y337"/>
  <c r="K338"/>
  <c r="AQ338" s="1"/>
  <c r="L339"/>
  <c r="AH339" s="1"/>
  <c r="I340"/>
  <c r="J341"/>
  <c r="AD341" s="1"/>
  <c r="AF341" s="1"/>
  <c r="Y341"/>
  <c r="K342"/>
  <c r="AQ342" s="1"/>
  <c r="L343"/>
  <c r="AH343" s="1"/>
  <c r="I344"/>
  <c r="J345"/>
  <c r="Y345"/>
  <c r="K346"/>
  <c r="AQ346" s="1"/>
  <c r="L347"/>
  <c r="AH347" s="1"/>
  <c r="I348"/>
  <c r="J349"/>
  <c r="Y349"/>
  <c r="K350"/>
  <c r="AQ350" s="1"/>
  <c r="L351"/>
  <c r="AH351" s="1"/>
  <c r="I352"/>
  <c r="J353"/>
  <c r="Y353"/>
  <c r="K354"/>
  <c r="AQ354" s="1"/>
  <c r="L355"/>
  <c r="AH355" s="1"/>
  <c r="I356"/>
  <c r="J357"/>
  <c r="Y357"/>
  <c r="K358"/>
  <c r="AQ358" s="1"/>
  <c r="L359"/>
  <c r="AH359" s="1"/>
  <c r="I360"/>
  <c r="J361"/>
  <c r="K362"/>
  <c r="AQ362" s="1"/>
  <c r="I364"/>
  <c r="Y365"/>
  <c r="L367"/>
  <c r="AH367" s="1"/>
  <c r="J369"/>
  <c r="K370"/>
  <c r="AQ370" s="1"/>
  <c r="I372"/>
  <c r="Y373"/>
  <c r="L375"/>
  <c r="AH375" s="1"/>
  <c r="J377"/>
  <c r="K378"/>
  <c r="AQ378" s="1"/>
  <c r="I380"/>
  <c r="Y381"/>
  <c r="L383"/>
  <c r="AH383" s="1"/>
  <c r="J385"/>
  <c r="K386"/>
  <c r="AQ386" s="1"/>
  <c r="I388"/>
  <c r="Y389"/>
  <c r="L391"/>
  <c r="AH391" s="1"/>
  <c r="Y392"/>
  <c r="K394"/>
  <c r="AQ394" s="1"/>
  <c r="J396"/>
  <c r="K397"/>
  <c r="AQ397" s="1"/>
  <c r="Y399"/>
  <c r="L403"/>
  <c r="AH403" s="1"/>
  <c r="L306"/>
  <c r="AH306" s="1"/>
  <c r="K309"/>
  <c r="AQ309" s="1"/>
  <c r="Y312"/>
  <c r="I317"/>
  <c r="K323"/>
  <c r="AQ323" s="1"/>
  <c r="J330"/>
  <c r="L336"/>
  <c r="AH336" s="1"/>
  <c r="Y342"/>
  <c r="Y354"/>
  <c r="L401"/>
  <c r="AH401" s="1"/>
  <c r="I494"/>
  <c r="L361"/>
  <c r="AH361" s="1"/>
  <c r="I362"/>
  <c r="J363"/>
  <c r="Y363"/>
  <c r="K364"/>
  <c r="AQ364" s="1"/>
  <c r="L365"/>
  <c r="AH365" s="1"/>
  <c r="I366"/>
  <c r="J367"/>
  <c r="AD367" s="1"/>
  <c r="AE367" s="1"/>
  <c r="AM367" s="1"/>
  <c r="Y367"/>
  <c r="K368"/>
  <c r="AQ368" s="1"/>
  <c r="L369"/>
  <c r="AH369" s="1"/>
  <c r="I370"/>
  <c r="J371"/>
  <c r="Y371"/>
  <c r="K372"/>
  <c r="AQ372" s="1"/>
  <c r="L373"/>
  <c r="AH373" s="1"/>
  <c r="I374"/>
  <c r="J375"/>
  <c r="Y375"/>
  <c r="K376"/>
  <c r="AQ376" s="1"/>
  <c r="L377"/>
  <c r="AH377" s="1"/>
  <c r="I378"/>
  <c r="J379"/>
  <c r="Y379"/>
  <c r="K380"/>
  <c r="AQ380" s="1"/>
  <c r="L381"/>
  <c r="AH381" s="1"/>
  <c r="I382"/>
  <c r="J383"/>
  <c r="Y383"/>
  <c r="K384"/>
  <c r="AQ384" s="1"/>
  <c r="L385"/>
  <c r="AH385" s="1"/>
  <c r="I386"/>
  <c r="J387"/>
  <c r="Y387"/>
  <c r="K388"/>
  <c r="AQ388" s="1"/>
  <c r="L389"/>
  <c r="I390"/>
  <c r="J391"/>
  <c r="Y391"/>
  <c r="L392"/>
  <c r="AH392" s="1"/>
  <c r="I393"/>
  <c r="I394"/>
  <c r="J395"/>
  <c r="Y395"/>
  <c r="L396"/>
  <c r="AH396" s="1"/>
  <c r="I397"/>
  <c r="I398"/>
  <c r="J399"/>
  <c r="L400"/>
  <c r="AH400" s="1"/>
  <c r="I402"/>
  <c r="J404"/>
  <c r="K305"/>
  <c r="AQ305" s="1"/>
  <c r="I307"/>
  <c r="Y308"/>
  <c r="L310"/>
  <c r="AH310" s="1"/>
  <c r="J312"/>
  <c r="K313"/>
  <c r="AQ313" s="1"/>
  <c r="K315"/>
  <c r="AQ315" s="1"/>
  <c r="Y318"/>
  <c r="J322"/>
  <c r="I325"/>
  <c r="L328"/>
  <c r="AH328" s="1"/>
  <c r="K331"/>
  <c r="AQ331" s="1"/>
  <c r="Y334"/>
  <c r="J338"/>
  <c r="I341"/>
  <c r="L344"/>
  <c r="AH344" s="1"/>
  <c r="J350"/>
  <c r="Y362"/>
  <c r="L388"/>
  <c r="AH388" s="1"/>
  <c r="L413"/>
  <c r="AH413" s="1"/>
  <c r="J439"/>
  <c r="L501"/>
  <c r="AH501" s="1"/>
  <c r="L399"/>
  <c r="AH399" s="1"/>
  <c r="J400"/>
  <c r="Y400"/>
  <c r="K401"/>
  <c r="AQ401" s="1"/>
  <c r="K402"/>
  <c r="AQ402" s="1"/>
  <c r="Y403"/>
  <c r="L304"/>
  <c r="AH304" s="1"/>
  <c r="I305"/>
  <c r="J306"/>
  <c r="AD306" s="1"/>
  <c r="AF306" s="1"/>
  <c r="Y306"/>
  <c r="K307"/>
  <c r="AQ307" s="1"/>
  <c r="L308"/>
  <c r="AH308" s="1"/>
  <c r="I309"/>
  <c r="J310"/>
  <c r="AD310" s="1"/>
  <c r="AF310" s="1"/>
  <c r="Y310"/>
  <c r="K311"/>
  <c r="AQ311" s="1"/>
  <c r="L312"/>
  <c r="AH312" s="1"/>
  <c r="I313"/>
  <c r="J314"/>
  <c r="AD314" s="1"/>
  <c r="AE314" s="1"/>
  <c r="AM314" s="1"/>
  <c r="Y314"/>
  <c r="L316"/>
  <c r="AH316" s="1"/>
  <c r="J318"/>
  <c r="K319"/>
  <c r="AQ319" s="1"/>
  <c r="I321"/>
  <c r="Y322"/>
  <c r="L324"/>
  <c r="AH324" s="1"/>
  <c r="J326"/>
  <c r="K327"/>
  <c r="AQ327" s="1"/>
  <c r="I329"/>
  <c r="Y330"/>
  <c r="L332"/>
  <c r="AH332" s="1"/>
  <c r="J334"/>
  <c r="K335"/>
  <c r="AQ335" s="1"/>
  <c r="I337"/>
  <c r="Y338"/>
  <c r="L340"/>
  <c r="AH340" s="1"/>
  <c r="J342"/>
  <c r="K343"/>
  <c r="AQ343" s="1"/>
  <c r="I345"/>
  <c r="L348"/>
  <c r="AH348" s="1"/>
  <c r="K351"/>
  <c r="AQ351" s="1"/>
  <c r="J358"/>
  <c r="I369"/>
  <c r="J382"/>
  <c r="Y394"/>
  <c r="Y406"/>
  <c r="K419"/>
  <c r="AQ419" s="1"/>
  <c r="K432"/>
  <c r="AQ432" s="1"/>
  <c r="L445"/>
  <c r="AH445" s="1"/>
  <c r="K468"/>
  <c r="AQ468" s="1"/>
  <c r="I315"/>
  <c r="J316"/>
  <c r="Y316"/>
  <c r="K317"/>
  <c r="AQ317" s="1"/>
  <c r="L318"/>
  <c r="AH318" s="1"/>
  <c r="I319"/>
  <c r="J320"/>
  <c r="AD320" s="1"/>
  <c r="Y320"/>
  <c r="K321"/>
  <c r="AQ321" s="1"/>
  <c r="L322"/>
  <c r="AH322" s="1"/>
  <c r="I323"/>
  <c r="J324"/>
  <c r="AD324" s="1"/>
  <c r="Y324"/>
  <c r="K325"/>
  <c r="AQ325" s="1"/>
  <c r="L326"/>
  <c r="AH326" s="1"/>
  <c r="I327"/>
  <c r="J328"/>
  <c r="Y328"/>
  <c r="K329"/>
  <c r="AQ329" s="1"/>
  <c r="L330"/>
  <c r="AH330" s="1"/>
  <c r="I331"/>
  <c r="J332"/>
  <c r="Y332"/>
  <c r="K333"/>
  <c r="AQ333" s="1"/>
  <c r="L334"/>
  <c r="I335"/>
  <c r="J336"/>
  <c r="Y336"/>
  <c r="K337"/>
  <c r="AQ337" s="1"/>
  <c r="L338"/>
  <c r="AH338" s="1"/>
  <c r="I339"/>
  <c r="J340"/>
  <c r="Y340"/>
  <c r="K341"/>
  <c r="AQ341" s="1"/>
  <c r="L342"/>
  <c r="AH342" s="1"/>
  <c r="I343"/>
  <c r="J344"/>
  <c r="Y344"/>
  <c r="J346"/>
  <c r="K347"/>
  <c r="AQ347" s="1"/>
  <c r="I349"/>
  <c r="Y350"/>
  <c r="I353"/>
  <c r="L356"/>
  <c r="AH356" s="1"/>
  <c r="K359"/>
  <c r="AQ359" s="1"/>
  <c r="J366"/>
  <c r="L372"/>
  <c r="AH372" s="1"/>
  <c r="Y378"/>
  <c r="I385"/>
  <c r="K391"/>
  <c r="AQ391" s="1"/>
  <c r="J398"/>
  <c r="K403"/>
  <c r="AQ403" s="1"/>
  <c r="J410"/>
  <c r="K416"/>
  <c r="AQ416" s="1"/>
  <c r="Y422"/>
  <c r="L429"/>
  <c r="AH429" s="1"/>
  <c r="Y435"/>
  <c r="I442"/>
  <c r="L449"/>
  <c r="AH449" s="1"/>
  <c r="I462"/>
  <c r="J475"/>
  <c r="Y487"/>
  <c r="K429"/>
  <c r="AQ429" s="1"/>
  <c r="K345"/>
  <c r="AQ345" s="1"/>
  <c r="L346"/>
  <c r="AH346" s="1"/>
  <c r="I347"/>
  <c r="J348"/>
  <c r="Y348"/>
  <c r="K349"/>
  <c r="AQ349" s="1"/>
  <c r="L350"/>
  <c r="AH350" s="1"/>
  <c r="I351"/>
  <c r="L352"/>
  <c r="AH352" s="1"/>
  <c r="J354"/>
  <c r="K355"/>
  <c r="AQ355" s="1"/>
  <c r="I357"/>
  <c r="Y358"/>
  <c r="I361"/>
  <c r="L364"/>
  <c r="AH364" s="1"/>
  <c r="K367"/>
  <c r="AQ367" s="1"/>
  <c r="Y370"/>
  <c r="J374"/>
  <c r="I377"/>
  <c r="L380"/>
  <c r="AH380" s="1"/>
  <c r="K383"/>
  <c r="AQ383" s="1"/>
  <c r="Y386"/>
  <c r="J390"/>
  <c r="L393"/>
  <c r="AH393" s="1"/>
  <c r="K396"/>
  <c r="AQ396" s="1"/>
  <c r="K399"/>
  <c r="AQ399" s="1"/>
  <c r="L404"/>
  <c r="AH404" s="1"/>
  <c r="L405"/>
  <c r="AH405" s="1"/>
  <c r="K408"/>
  <c r="AQ408" s="1"/>
  <c r="K411"/>
  <c r="AQ411" s="1"/>
  <c r="Y414"/>
  <c r="J418"/>
  <c r="L421"/>
  <c r="AH421" s="1"/>
  <c r="K424"/>
  <c r="AQ424" s="1"/>
  <c r="K427"/>
  <c r="AQ427" s="1"/>
  <c r="J431"/>
  <c r="I434"/>
  <c r="L437"/>
  <c r="AH437" s="1"/>
  <c r="K440"/>
  <c r="AQ440" s="1"/>
  <c r="Y443"/>
  <c r="J447"/>
  <c r="K452"/>
  <c r="AQ452" s="1"/>
  <c r="J459"/>
  <c r="L465"/>
  <c r="AH465" s="1"/>
  <c r="Y471"/>
  <c r="I478"/>
  <c r="K484"/>
  <c r="AQ484" s="1"/>
  <c r="J491"/>
  <c r="L497"/>
  <c r="AH497" s="1"/>
  <c r="K410"/>
  <c r="AQ410" s="1"/>
  <c r="L423"/>
  <c r="AH423" s="1"/>
  <c r="J420"/>
  <c r="K426"/>
  <c r="AQ426" s="1"/>
  <c r="J352"/>
  <c r="Y352"/>
  <c r="K353"/>
  <c r="AQ353" s="1"/>
  <c r="L354"/>
  <c r="AH354" s="1"/>
  <c r="I355"/>
  <c r="J356"/>
  <c r="Y356"/>
  <c r="K357"/>
  <c r="AQ357" s="1"/>
  <c r="L358"/>
  <c r="AH358" s="1"/>
  <c r="I359"/>
  <c r="L360"/>
  <c r="AH360" s="1"/>
  <c r="J362"/>
  <c r="K363"/>
  <c r="AQ363" s="1"/>
  <c r="I365"/>
  <c r="Y366"/>
  <c r="L368"/>
  <c r="AH368" s="1"/>
  <c r="J370"/>
  <c r="K371"/>
  <c r="AQ371" s="1"/>
  <c r="I373"/>
  <c r="Y374"/>
  <c r="L376"/>
  <c r="AH376" s="1"/>
  <c r="J378"/>
  <c r="K379"/>
  <c r="AQ379" s="1"/>
  <c r="I381"/>
  <c r="Y382"/>
  <c r="L384"/>
  <c r="AH384" s="1"/>
  <c r="J386"/>
  <c r="K387"/>
  <c r="AQ387" s="1"/>
  <c r="I389"/>
  <c r="Y390"/>
  <c r="K392"/>
  <c r="AQ392" s="1"/>
  <c r="J394"/>
  <c r="K395"/>
  <c r="AQ395" s="1"/>
  <c r="L397"/>
  <c r="AH397" s="1"/>
  <c r="Y398"/>
  <c r="K400"/>
  <c r="AQ400" s="1"/>
  <c r="J402"/>
  <c r="Y402"/>
  <c r="K404"/>
  <c r="AQ404" s="1"/>
  <c r="J406"/>
  <c r="K407"/>
  <c r="AQ407" s="1"/>
  <c r="L409"/>
  <c r="AH409" s="1"/>
  <c r="Y410"/>
  <c r="K412"/>
  <c r="AQ412" s="1"/>
  <c r="J414"/>
  <c r="K415"/>
  <c r="AQ415" s="1"/>
  <c r="L417"/>
  <c r="AH417" s="1"/>
  <c r="Y418"/>
  <c r="K420"/>
  <c r="AQ420" s="1"/>
  <c r="J422"/>
  <c r="K423"/>
  <c r="AQ423" s="1"/>
  <c r="L425"/>
  <c r="AH425" s="1"/>
  <c r="Y426"/>
  <c r="K428"/>
  <c r="AQ428" s="1"/>
  <c r="I430"/>
  <c r="Y431"/>
  <c r="L433"/>
  <c r="AH433" s="1"/>
  <c r="J435"/>
  <c r="K436"/>
  <c r="AQ436" s="1"/>
  <c r="I438"/>
  <c r="Y439"/>
  <c r="L441"/>
  <c r="AH441" s="1"/>
  <c r="J443"/>
  <c r="K444"/>
  <c r="AQ444" s="1"/>
  <c r="I446"/>
  <c r="Y447"/>
  <c r="J451"/>
  <c r="I454"/>
  <c r="L457"/>
  <c r="AH457" s="1"/>
  <c r="K460"/>
  <c r="AQ460" s="1"/>
  <c r="Y463"/>
  <c r="J467"/>
  <c r="I470"/>
  <c r="L473"/>
  <c r="AH473" s="1"/>
  <c r="K476"/>
  <c r="AQ476" s="1"/>
  <c r="Y479"/>
  <c r="J483"/>
  <c r="I486"/>
  <c r="L489"/>
  <c r="AH489" s="1"/>
  <c r="K492"/>
  <c r="AQ492" s="1"/>
  <c r="Y495"/>
  <c r="J499"/>
  <c r="L407"/>
  <c r="AH407" s="1"/>
  <c r="K413"/>
  <c r="AQ413" s="1"/>
  <c r="Y432"/>
  <c r="I431"/>
  <c r="J428"/>
  <c r="Y424"/>
  <c r="K421"/>
  <c r="AQ421" s="1"/>
  <c r="K418"/>
  <c r="AQ418" s="1"/>
  <c r="L415"/>
  <c r="AH415" s="1"/>
  <c r="J412"/>
  <c r="Y408"/>
  <c r="K405"/>
  <c r="AQ405" s="1"/>
  <c r="Y499"/>
  <c r="I498"/>
  <c r="K496"/>
  <c r="AQ496" s="1"/>
  <c r="J495"/>
  <c r="L493"/>
  <c r="AH493" s="1"/>
  <c r="Y491"/>
  <c r="I490"/>
  <c r="K488"/>
  <c r="AQ488" s="1"/>
  <c r="J487"/>
  <c r="L485"/>
  <c r="AH485" s="1"/>
  <c r="Y483"/>
  <c r="I482"/>
  <c r="K480"/>
  <c r="AQ480" s="1"/>
  <c r="J479"/>
  <c r="L477"/>
  <c r="AH477" s="1"/>
  <c r="Y475"/>
  <c r="I474"/>
  <c r="K472"/>
  <c r="AQ472" s="1"/>
  <c r="J471"/>
  <c r="L469"/>
  <c r="AH469" s="1"/>
  <c r="Y467"/>
  <c r="I466"/>
  <c r="K464"/>
  <c r="AQ464" s="1"/>
  <c r="J463"/>
  <c r="L461"/>
  <c r="AH461" s="1"/>
  <c r="Y459"/>
  <c r="I458"/>
  <c r="K456"/>
  <c r="AQ456" s="1"/>
  <c r="J455"/>
  <c r="L453"/>
  <c r="AH453" s="1"/>
  <c r="Y451"/>
  <c r="I450"/>
  <c r="K448"/>
  <c r="AQ448" s="1"/>
  <c r="I387"/>
  <c r="J388"/>
  <c r="AD388" s="1"/>
  <c r="Y388"/>
  <c r="K491"/>
  <c r="AQ491" s="1"/>
  <c r="R3"/>
  <c r="L386"/>
  <c r="AH386" s="1"/>
  <c r="K385"/>
  <c r="AQ385" s="1"/>
  <c r="Y384"/>
  <c r="J384"/>
  <c r="I383"/>
  <c r="L382"/>
  <c r="K381"/>
  <c r="AQ381" s="1"/>
  <c r="Y380"/>
  <c r="J380"/>
  <c r="I379"/>
  <c r="L378"/>
  <c r="AH378" s="1"/>
  <c r="K377"/>
  <c r="AQ377" s="1"/>
  <c r="Y376"/>
  <c r="J376"/>
  <c r="I375"/>
  <c r="L374"/>
  <c r="AH374" s="1"/>
  <c r="K373"/>
  <c r="AQ373" s="1"/>
  <c r="Y372"/>
  <c r="J372"/>
  <c r="AD372" s="1"/>
  <c r="AE372" s="1"/>
  <c r="AM372" s="1"/>
  <c r="I371"/>
  <c r="L370"/>
  <c r="AH370" s="1"/>
  <c r="K369"/>
  <c r="AQ369" s="1"/>
  <c r="Y368"/>
  <c r="J368"/>
  <c r="AD368" s="1"/>
  <c r="AF368" s="1"/>
  <c r="I367"/>
  <c r="L366"/>
  <c r="AH366" s="1"/>
  <c r="K365"/>
  <c r="AQ365" s="1"/>
  <c r="Y364"/>
  <c r="J364"/>
  <c r="I363"/>
  <c r="L362"/>
  <c r="AH362" s="1"/>
  <c r="K361"/>
  <c r="AQ361" s="1"/>
  <c r="Y360"/>
  <c r="J360"/>
  <c r="J490"/>
  <c r="Y486"/>
  <c r="K483"/>
  <c r="AQ483" s="1"/>
  <c r="Y480"/>
  <c r="I479"/>
  <c r="K477"/>
  <c r="AQ477" s="1"/>
  <c r="J476"/>
  <c r="L474"/>
  <c r="AH474" s="1"/>
  <c r="Y472"/>
  <c r="I471"/>
  <c r="K469"/>
  <c r="AQ469" s="1"/>
  <c r="J468"/>
  <c r="L466"/>
  <c r="AH466" s="1"/>
  <c r="Y464"/>
  <c r="I463"/>
  <c r="K461"/>
  <c r="AQ461" s="1"/>
  <c r="J460"/>
  <c r="L458"/>
  <c r="AH458" s="1"/>
  <c r="Y456"/>
  <c r="I455"/>
  <c r="K453"/>
  <c r="AQ453" s="1"/>
  <c r="J452"/>
  <c r="L450"/>
  <c r="AH450" s="1"/>
  <c r="Y448"/>
  <c r="I447"/>
  <c r="K445"/>
  <c r="AQ445" s="1"/>
  <c r="J444"/>
  <c r="L442"/>
  <c r="AH442" s="1"/>
  <c r="Y440"/>
  <c r="I439"/>
  <c r="K437"/>
  <c r="AQ437" s="1"/>
  <c r="J436"/>
  <c r="L434"/>
  <c r="AH434" s="1"/>
  <c r="K389"/>
  <c r="AQ389" s="1"/>
  <c r="L390"/>
  <c r="I391"/>
  <c r="I392"/>
  <c r="J393"/>
  <c r="Y393"/>
  <c r="L394"/>
  <c r="AH394" s="1"/>
  <c r="I395"/>
  <c r="I396"/>
  <c r="J397"/>
  <c r="Y397"/>
  <c r="L398"/>
  <c r="I399"/>
  <c r="I400"/>
  <c r="J401"/>
  <c r="AD401" s="1"/>
  <c r="AE401" s="1"/>
  <c r="Y401"/>
  <c r="J403"/>
  <c r="AD403" s="1"/>
  <c r="AE403" s="1"/>
  <c r="AM403" s="1"/>
  <c r="L402"/>
  <c r="AH402" s="1"/>
  <c r="I403"/>
  <c r="I404"/>
  <c r="J405"/>
  <c r="Y405"/>
  <c r="L406"/>
  <c r="I407"/>
  <c r="I408"/>
  <c r="J409"/>
  <c r="Y409"/>
  <c r="L410"/>
  <c r="AH410" s="1"/>
  <c r="I411"/>
  <c r="I412"/>
  <c r="J413"/>
  <c r="Y413"/>
  <c r="L414"/>
  <c r="I415"/>
  <c r="I416"/>
  <c r="J417"/>
  <c r="AD417" s="1"/>
  <c r="AE417" s="1"/>
  <c r="Y417"/>
  <c r="L418"/>
  <c r="I419"/>
  <c r="I420"/>
  <c r="J421"/>
  <c r="AD421" s="1"/>
  <c r="AE421" s="1"/>
  <c r="AM421" s="1"/>
  <c r="Y421"/>
  <c r="L422"/>
  <c r="I423"/>
  <c r="I424"/>
  <c r="J425"/>
  <c r="Y425"/>
  <c r="L426"/>
  <c r="I427"/>
  <c r="I428"/>
  <c r="J429"/>
  <c r="Y429"/>
  <c r="K430"/>
  <c r="AQ430" s="1"/>
  <c r="L431"/>
  <c r="AH431" s="1"/>
  <c r="I432"/>
  <c r="J433"/>
  <c r="Y433"/>
  <c r="K434"/>
  <c r="AQ434" s="1"/>
  <c r="L435"/>
  <c r="AH435" s="1"/>
  <c r="I436"/>
  <c r="J437"/>
  <c r="Y437"/>
  <c r="K438"/>
  <c r="AQ438" s="1"/>
  <c r="L439"/>
  <c r="AH439" s="1"/>
  <c r="I440"/>
  <c r="J441"/>
  <c r="Y441"/>
  <c r="K442"/>
  <c r="AQ442" s="1"/>
  <c r="L443"/>
  <c r="AH443" s="1"/>
  <c r="I444"/>
  <c r="J445"/>
  <c r="Y445"/>
  <c r="K446"/>
  <c r="AQ446" s="1"/>
  <c r="L447"/>
  <c r="AH447" s="1"/>
  <c r="I448"/>
  <c r="J449"/>
  <c r="AD449" s="1"/>
  <c r="AE449" s="1"/>
  <c r="AM449" s="1"/>
  <c r="Y449"/>
  <c r="K450"/>
  <c r="AQ450" s="1"/>
  <c r="L451"/>
  <c r="I452"/>
  <c r="J453"/>
  <c r="AD453" s="1"/>
  <c r="AE453" s="1"/>
  <c r="AM453" s="1"/>
  <c r="Y453"/>
  <c r="K454"/>
  <c r="AQ454" s="1"/>
  <c r="L455"/>
  <c r="I456"/>
  <c r="J457"/>
  <c r="AD457" s="1"/>
  <c r="AE457" s="1"/>
  <c r="AM457" s="1"/>
  <c r="Y457"/>
  <c r="K458"/>
  <c r="AQ458" s="1"/>
  <c r="L459"/>
  <c r="I460"/>
  <c r="J461"/>
  <c r="Y461"/>
  <c r="K462"/>
  <c r="AQ462" s="1"/>
  <c r="L463"/>
  <c r="I464"/>
  <c r="J465"/>
  <c r="AD465" s="1"/>
  <c r="Y465"/>
  <c r="K466"/>
  <c r="AQ466" s="1"/>
  <c r="L467"/>
  <c r="AH467" s="1"/>
  <c r="I468"/>
  <c r="J469"/>
  <c r="Y469"/>
  <c r="K470"/>
  <c r="AQ470" s="1"/>
  <c r="L471"/>
  <c r="AH471" s="1"/>
  <c r="I472"/>
  <c r="J473"/>
  <c r="Y473"/>
  <c r="K474"/>
  <c r="AQ474" s="1"/>
  <c r="L475"/>
  <c r="AH475" s="1"/>
  <c r="I476"/>
  <c r="J477"/>
  <c r="Y477"/>
  <c r="K478"/>
  <c r="AQ478" s="1"/>
  <c r="L479"/>
  <c r="AH479" s="1"/>
  <c r="I480"/>
  <c r="J481"/>
  <c r="AD481" s="1"/>
  <c r="AE481" s="1"/>
  <c r="Y481"/>
  <c r="K482"/>
  <c r="AQ482" s="1"/>
  <c r="L483"/>
  <c r="AH483" s="1"/>
  <c r="I484"/>
  <c r="J485"/>
  <c r="AD485" s="1"/>
  <c r="AE485" s="1"/>
  <c r="Y485"/>
  <c r="K486"/>
  <c r="AQ486" s="1"/>
  <c r="L487"/>
  <c r="AD487" s="1"/>
  <c r="AE487" s="1"/>
  <c r="AM487" s="1"/>
  <c r="I488"/>
  <c r="J489"/>
  <c r="Y489"/>
  <c r="K490"/>
  <c r="AQ490" s="1"/>
  <c r="L491"/>
  <c r="AH491" s="1"/>
  <c r="I492"/>
  <c r="J493"/>
  <c r="Y493"/>
  <c r="K494"/>
  <c r="AQ494" s="1"/>
  <c r="L495"/>
  <c r="AH495" s="1"/>
  <c r="I496"/>
  <c r="J497"/>
  <c r="Y497"/>
  <c r="K498"/>
  <c r="AQ498" s="1"/>
  <c r="L499"/>
  <c r="AH499" s="1"/>
  <c r="K500"/>
  <c r="AQ500" s="1"/>
  <c r="Y404"/>
  <c r="K406"/>
  <c r="AQ406" s="1"/>
  <c r="J408"/>
  <c r="K409"/>
  <c r="AQ409" s="1"/>
  <c r="L411"/>
  <c r="AH411" s="1"/>
  <c r="Y412"/>
  <c r="K414"/>
  <c r="AQ414" s="1"/>
  <c r="J416"/>
  <c r="K417"/>
  <c r="AQ417" s="1"/>
  <c r="L419"/>
  <c r="AH419" s="1"/>
  <c r="Y420"/>
  <c r="K422"/>
  <c r="AQ422" s="1"/>
  <c r="J424"/>
  <c r="K425"/>
  <c r="AQ425" s="1"/>
  <c r="L427"/>
  <c r="AH427" s="1"/>
  <c r="Y428"/>
  <c r="L430"/>
  <c r="AH430" s="1"/>
  <c r="J432"/>
  <c r="K433"/>
  <c r="AQ433" s="1"/>
  <c r="I435"/>
  <c r="Y436"/>
  <c r="L438"/>
  <c r="AH438" s="1"/>
  <c r="J440"/>
  <c r="K441"/>
  <c r="AQ441" s="1"/>
  <c r="I443"/>
  <c r="Y444"/>
  <c r="L446"/>
  <c r="AH446" s="1"/>
  <c r="J448"/>
  <c r="K449"/>
  <c r="AQ449" s="1"/>
  <c r="I451"/>
  <c r="Y452"/>
  <c r="L454"/>
  <c r="AH454" s="1"/>
  <c r="J456"/>
  <c r="K457"/>
  <c r="AQ457" s="1"/>
  <c r="I459"/>
  <c r="Y460"/>
  <c r="L462"/>
  <c r="AH462" s="1"/>
  <c r="J464"/>
  <c r="K465"/>
  <c r="AQ465" s="1"/>
  <c r="I467"/>
  <c r="Y468"/>
  <c r="L470"/>
  <c r="AH470" s="1"/>
  <c r="J472"/>
  <c r="K473"/>
  <c r="AQ473" s="1"/>
  <c r="I475"/>
  <c r="Y476"/>
  <c r="L478"/>
  <c r="AH478" s="1"/>
  <c r="J480"/>
  <c r="J482"/>
  <c r="I485"/>
  <c r="L488"/>
  <c r="AH488" s="1"/>
  <c r="R4"/>
  <c r="P5"/>
  <c r="Y490"/>
  <c r="I489"/>
  <c r="K487"/>
  <c r="AQ487" s="1"/>
  <c r="J486"/>
  <c r="L484"/>
  <c r="AH484" s="1"/>
  <c r="Y482"/>
  <c r="I481"/>
  <c r="L480"/>
  <c r="K479"/>
  <c r="AQ479" s="1"/>
  <c r="Y478"/>
  <c r="J478"/>
  <c r="I477"/>
  <c r="L476"/>
  <c r="K475"/>
  <c r="AQ475" s="1"/>
  <c r="Y474"/>
  <c r="J474"/>
  <c r="I473"/>
  <c r="L472"/>
  <c r="K471"/>
  <c r="AQ471" s="1"/>
  <c r="Y470"/>
  <c r="J470"/>
  <c r="AD470" s="1"/>
  <c r="AE470" s="1"/>
  <c r="I469"/>
  <c r="L468"/>
  <c r="K467"/>
  <c r="AQ467" s="1"/>
  <c r="Y466"/>
  <c r="J466"/>
  <c r="I465"/>
  <c r="L464"/>
  <c r="K463"/>
  <c r="AQ463" s="1"/>
  <c r="Y462"/>
  <c r="J462"/>
  <c r="I461"/>
  <c r="L460"/>
  <c r="K459"/>
  <c r="AQ459" s="1"/>
  <c r="Y458"/>
  <c r="J458"/>
  <c r="AD458" s="1"/>
  <c r="AE458" s="1"/>
  <c r="AM458" s="1"/>
  <c r="I457"/>
  <c r="L456"/>
  <c r="K455"/>
  <c r="AQ455" s="1"/>
  <c r="Y454"/>
  <c r="J454"/>
  <c r="I453"/>
  <c r="L452"/>
  <c r="K451"/>
  <c r="AQ451" s="1"/>
  <c r="Y450"/>
  <c r="J450"/>
  <c r="I449"/>
  <c r="L448"/>
  <c r="K447"/>
  <c r="AQ447" s="1"/>
  <c r="Y446"/>
  <c r="J446"/>
  <c r="I445"/>
  <c r="L444"/>
  <c r="K443"/>
  <c r="AQ443" s="1"/>
  <c r="Y442"/>
  <c r="J442"/>
  <c r="I441"/>
  <c r="L440"/>
  <c r="K439"/>
  <c r="AQ439" s="1"/>
  <c r="Y438"/>
  <c r="J438"/>
  <c r="AD438" s="1"/>
  <c r="AF438" s="1"/>
  <c r="I437"/>
  <c r="L436"/>
  <c r="K435"/>
  <c r="AQ435" s="1"/>
  <c r="Y434"/>
  <c r="J434"/>
  <c r="I433"/>
  <c r="L432"/>
  <c r="K431"/>
  <c r="AQ431" s="1"/>
  <c r="Y430"/>
  <c r="J430"/>
  <c r="I429"/>
  <c r="L428"/>
  <c r="Y427"/>
  <c r="J427"/>
  <c r="I426"/>
  <c r="I425"/>
  <c r="L424"/>
  <c r="Y423"/>
  <c r="J423"/>
  <c r="AD423" s="1"/>
  <c r="AE423" s="1"/>
  <c r="I422"/>
  <c r="I421"/>
  <c r="L420"/>
  <c r="Y419"/>
  <c r="J419"/>
  <c r="AD419" s="1"/>
  <c r="AE419" s="1"/>
  <c r="AM419" s="1"/>
  <c r="I418"/>
  <c r="I417"/>
  <c r="L416"/>
  <c r="Y415"/>
  <c r="J415"/>
  <c r="I414"/>
  <c r="I413"/>
  <c r="L412"/>
  <c r="Y411"/>
  <c r="J411"/>
  <c r="I410"/>
  <c r="I409"/>
  <c r="L408"/>
  <c r="Y407"/>
  <c r="J407"/>
  <c r="I406"/>
  <c r="I405"/>
  <c r="Y501"/>
  <c r="J501"/>
  <c r="AD501" s="1"/>
  <c r="I500"/>
  <c r="W3"/>
  <c r="W2"/>
  <c r="AD300"/>
  <c r="AF300" s="1"/>
  <c r="AD272"/>
  <c r="AE272" s="1"/>
  <c r="AD385"/>
  <c r="AE385" s="1"/>
  <c r="AD325"/>
  <c r="AF325" s="1"/>
  <c r="AD268"/>
  <c r="AE268" s="1"/>
  <c r="AD260"/>
  <c r="AF260" s="1"/>
  <c r="AD213"/>
  <c r="J17"/>
  <c r="K22"/>
  <c r="AQ22" s="1"/>
  <c r="K227"/>
  <c r="AQ227" s="1"/>
  <c r="K166"/>
  <c r="AQ166" s="1"/>
  <c r="I115"/>
  <c r="I104"/>
  <c r="K68"/>
  <c r="AQ68" s="1"/>
  <c r="L124"/>
  <c r="AH124" s="1"/>
  <c r="K104"/>
  <c r="AQ104" s="1"/>
  <c r="J212"/>
  <c r="K31"/>
  <c r="AQ31" s="1"/>
  <c r="J78"/>
  <c r="K163"/>
  <c r="AQ163" s="1"/>
  <c r="K218"/>
  <c r="AQ218" s="1"/>
  <c r="K161"/>
  <c r="AQ161" s="1"/>
  <c r="I154"/>
  <c r="K113"/>
  <c r="AQ113" s="1"/>
  <c r="L144"/>
  <c r="AH144" s="1"/>
  <c r="I243"/>
  <c r="L238"/>
  <c r="AH238" s="1"/>
  <c r="I138"/>
  <c r="K139"/>
  <c r="AQ139" s="1"/>
  <c r="J136"/>
  <c r="K29"/>
  <c r="AQ29" s="1"/>
  <c r="K156"/>
  <c r="AQ156" s="1"/>
  <c r="I90"/>
  <c r="J185"/>
  <c r="I189"/>
  <c r="I124"/>
  <c r="L89"/>
  <c r="AH89" s="1"/>
  <c r="J93"/>
  <c r="K146"/>
  <c r="AQ146" s="1"/>
  <c r="L199"/>
  <c r="AH199" s="1"/>
  <c r="K67"/>
  <c r="AQ67" s="1"/>
  <c r="I113"/>
  <c r="I94"/>
  <c r="I97"/>
  <c r="I164"/>
  <c r="I224"/>
  <c r="K167"/>
  <c r="AQ167" s="1"/>
  <c r="K108"/>
  <c r="AQ108" s="1"/>
  <c r="K142"/>
  <c r="AQ142" s="1"/>
  <c r="K214"/>
  <c r="L85"/>
  <c r="AH85" s="1"/>
  <c r="J79"/>
  <c r="L93"/>
  <c r="AH93" s="1"/>
  <c r="L65"/>
  <c r="AH65" s="1"/>
  <c r="I134"/>
  <c r="L102"/>
  <c r="AH102" s="1"/>
  <c r="I125"/>
  <c r="K243"/>
  <c r="AQ243" s="1"/>
  <c r="I99"/>
  <c r="I188"/>
  <c r="J89"/>
  <c r="AD89" s="1"/>
  <c r="J54"/>
  <c r="I52"/>
  <c r="J239"/>
  <c r="K229"/>
  <c r="AQ229" s="1"/>
  <c r="L148"/>
  <c r="AH148" s="1"/>
  <c r="L56"/>
  <c r="AH56" s="1"/>
  <c r="I29"/>
  <c r="L66"/>
  <c r="AH66" s="1"/>
  <c r="J110"/>
  <c r="J203"/>
  <c r="L139"/>
  <c r="AH139" s="1"/>
  <c r="J130"/>
  <c r="K63"/>
  <c r="AQ63" s="1"/>
  <c r="I86"/>
  <c r="L151"/>
  <c r="AH151" s="1"/>
  <c r="I207"/>
  <c r="I162"/>
  <c r="I176"/>
  <c r="L175"/>
  <c r="AH175" s="1"/>
  <c r="L62"/>
  <c r="AH62" s="1"/>
  <c r="J63"/>
  <c r="L171"/>
  <c r="AH171" s="1"/>
  <c r="L135"/>
  <c r="AH135" s="1"/>
  <c r="K135"/>
  <c r="AQ135" s="1"/>
  <c r="I228"/>
  <c r="J223"/>
  <c r="I240"/>
  <c r="J120"/>
  <c r="L132"/>
  <c r="AH132" s="1"/>
  <c r="I187"/>
  <c r="K60"/>
  <c r="AQ60" s="1"/>
  <c r="I37"/>
  <c r="L223"/>
  <c r="AH223" s="1"/>
  <c r="L246"/>
  <c r="AH246" s="1"/>
  <c r="I66"/>
  <c r="K134"/>
  <c r="AQ134" s="1"/>
  <c r="K94"/>
  <c r="AQ94" s="1"/>
  <c r="K95"/>
  <c r="AQ95" s="1"/>
  <c r="J107"/>
  <c r="L37"/>
  <c r="AH37" s="1"/>
  <c r="L128"/>
  <c r="AH128" s="1"/>
  <c r="J207"/>
  <c r="K236"/>
  <c r="AQ236" s="1"/>
  <c r="K36"/>
  <c r="AQ36" s="1"/>
  <c r="I30"/>
  <c r="J167"/>
  <c r="I119"/>
  <c r="L103"/>
  <c r="AH103" s="1"/>
  <c r="I102"/>
  <c r="J237"/>
  <c r="K248"/>
  <c r="AQ248" s="1"/>
  <c r="K52"/>
  <c r="AQ52" s="1"/>
  <c r="L158"/>
  <c r="AH158" s="1"/>
  <c r="K170"/>
  <c r="AQ170" s="1"/>
  <c r="I165"/>
  <c r="I148"/>
  <c r="K222"/>
  <c r="AQ222" s="1"/>
  <c r="K97"/>
  <c r="AQ97" s="1"/>
  <c r="I142"/>
  <c r="J118"/>
  <c r="I83"/>
  <c r="K196"/>
  <c r="AQ196" s="1"/>
  <c r="K27"/>
  <c r="AQ27" s="1"/>
  <c r="K38"/>
  <c r="AQ38" s="1"/>
  <c r="K230"/>
  <c r="AQ230" s="1"/>
  <c r="K244"/>
  <c r="AQ244" s="1"/>
  <c r="L239"/>
  <c r="AH239" s="1"/>
  <c r="K183"/>
  <c r="AQ183" s="1"/>
  <c r="K177"/>
  <c r="AQ177" s="1"/>
  <c r="I79"/>
  <c r="L48"/>
  <c r="AH48" s="1"/>
  <c r="L200"/>
  <c r="AH200" s="1"/>
  <c r="K220"/>
  <c r="AQ220" s="1"/>
  <c r="I156"/>
  <c r="I71"/>
  <c r="J134"/>
  <c r="I181"/>
  <c r="J246"/>
  <c r="AD246" s="1"/>
  <c r="K216"/>
  <c r="K221"/>
  <c r="AQ221" s="1"/>
  <c r="K241"/>
  <c r="AQ241" s="1"/>
  <c r="I47"/>
  <c r="J42"/>
  <c r="J31"/>
  <c r="L131"/>
  <c r="AH131" s="1"/>
  <c r="K57"/>
  <c r="AQ57" s="1"/>
  <c r="K69"/>
  <c r="AQ69" s="1"/>
  <c r="K88"/>
  <c r="AQ88" s="1"/>
  <c r="I109"/>
  <c r="L210"/>
  <c r="AH210" s="1"/>
  <c r="L216"/>
  <c r="AH216" s="1"/>
  <c r="K303"/>
  <c r="AQ303" s="1"/>
  <c r="L253"/>
  <c r="AH253" s="1"/>
  <c r="I254"/>
  <c r="K256"/>
  <c r="AQ256" s="1"/>
  <c r="Y257"/>
  <c r="J259"/>
  <c r="L261"/>
  <c r="AH261" s="1"/>
  <c r="I262"/>
  <c r="K264"/>
  <c r="AQ264" s="1"/>
  <c r="I252"/>
  <c r="K254"/>
  <c r="AQ254" s="1"/>
  <c r="Y255"/>
  <c r="J257"/>
  <c r="L259"/>
  <c r="AH259" s="1"/>
  <c r="I260"/>
  <c r="K262"/>
  <c r="AQ262" s="1"/>
  <c r="Y263"/>
  <c r="J265"/>
  <c r="Y265"/>
  <c r="K266"/>
  <c r="AQ266" s="1"/>
  <c r="K267"/>
  <c r="AQ267" s="1"/>
  <c r="K268"/>
  <c r="AQ268" s="1"/>
  <c r="L269"/>
  <c r="AH269" s="1"/>
  <c r="J270"/>
  <c r="Y270"/>
  <c r="K271"/>
  <c r="AQ271" s="1"/>
  <c r="K272"/>
  <c r="AQ272" s="1"/>
  <c r="L273"/>
  <c r="AH273" s="1"/>
  <c r="J274"/>
  <c r="Y274"/>
  <c r="K275"/>
  <c r="AQ275" s="1"/>
  <c r="K276"/>
  <c r="AQ276" s="1"/>
  <c r="L277"/>
  <c r="AH277" s="1"/>
  <c r="J278"/>
  <c r="Y278"/>
  <c r="K279"/>
  <c r="AQ279" s="1"/>
  <c r="K280"/>
  <c r="AQ280" s="1"/>
  <c r="L281"/>
  <c r="AH281" s="1"/>
  <c r="J282"/>
  <c r="Y282"/>
  <c r="K283"/>
  <c r="AQ283" s="1"/>
  <c r="K284"/>
  <c r="AQ284" s="1"/>
  <c r="L285"/>
  <c r="AH285" s="1"/>
  <c r="J286"/>
  <c r="Y286"/>
  <c r="K287"/>
  <c r="AQ287" s="1"/>
  <c r="K288"/>
  <c r="AQ288" s="1"/>
  <c r="L289"/>
  <c r="AH289" s="1"/>
  <c r="J290"/>
  <c r="Y290"/>
  <c r="K291"/>
  <c r="AQ291" s="1"/>
  <c r="K292"/>
  <c r="AQ292" s="1"/>
  <c r="L293"/>
  <c r="AH293" s="1"/>
  <c r="J294"/>
  <c r="Y294"/>
  <c r="K295"/>
  <c r="AQ295" s="1"/>
  <c r="K296"/>
  <c r="AQ296" s="1"/>
  <c r="L298"/>
  <c r="AH298" s="1"/>
  <c r="I299"/>
  <c r="L301"/>
  <c r="AH301" s="1"/>
  <c r="J302"/>
  <c r="I501"/>
  <c r="L500"/>
  <c r="AH500" s="1"/>
  <c r="K499"/>
  <c r="AQ499" s="1"/>
  <c r="Y498"/>
  <c r="J498"/>
  <c r="I497"/>
  <c r="L496"/>
  <c r="AH496" s="1"/>
  <c r="K495"/>
  <c r="AQ495" s="1"/>
  <c r="Y494"/>
  <c r="J494"/>
  <c r="I493"/>
  <c r="L492"/>
  <c r="AH492" s="1"/>
  <c r="I17"/>
  <c r="I2"/>
  <c r="K223"/>
  <c r="AQ223" s="1"/>
  <c r="I160"/>
  <c r="K141"/>
  <c r="AQ141" s="1"/>
  <c r="J108"/>
  <c r="J105"/>
  <c r="I103"/>
  <c r="I123"/>
  <c r="L229"/>
  <c r="AH229" s="1"/>
  <c r="L126"/>
  <c r="AH126" s="1"/>
  <c r="J183"/>
  <c r="I46"/>
  <c r="J177"/>
  <c r="I85"/>
  <c r="J68"/>
  <c r="I92"/>
  <c r="K194"/>
  <c r="AQ194" s="1"/>
  <c r="L202"/>
  <c r="K233"/>
  <c r="AQ233" s="1"/>
  <c r="I49"/>
  <c r="J95"/>
  <c r="J198"/>
  <c r="J148"/>
  <c r="J85"/>
  <c r="L127"/>
  <c r="AH127" s="1"/>
  <c r="L33"/>
  <c r="AH33" s="1"/>
  <c r="L106"/>
  <c r="AH106" s="1"/>
  <c r="J133"/>
  <c r="J45"/>
  <c r="L242"/>
  <c r="AH242" s="1"/>
  <c r="I80"/>
  <c r="K72"/>
  <c r="AQ72" s="1"/>
  <c r="L111"/>
  <c r="AH111" s="1"/>
  <c r="I212"/>
  <c r="I149"/>
  <c r="I179"/>
  <c r="L61"/>
  <c r="AH61" s="1"/>
  <c r="L251"/>
  <c r="AH251" s="1"/>
  <c r="J151"/>
  <c r="L90"/>
  <c r="AH90" s="1"/>
  <c r="J70"/>
  <c r="I177"/>
  <c r="I175"/>
  <c r="K143"/>
  <c r="AQ143" s="1"/>
  <c r="I173"/>
  <c r="L169"/>
  <c r="AH169" s="1"/>
  <c r="J115"/>
  <c r="L165"/>
  <c r="AH165" s="1"/>
  <c r="L58"/>
  <c r="AH58" s="1"/>
  <c r="J229"/>
  <c r="J75"/>
  <c r="J84"/>
  <c r="K154"/>
  <c r="AQ154" s="1"/>
  <c r="K125"/>
  <c r="AQ125" s="1"/>
  <c r="L92"/>
  <c r="AH92" s="1"/>
  <c r="I98"/>
  <c r="L120"/>
  <c r="AH120" s="1"/>
  <c r="J67"/>
  <c r="K89"/>
  <c r="AQ89" s="1"/>
  <c r="I51"/>
  <c r="K99"/>
  <c r="AQ99" s="1"/>
  <c r="L232"/>
  <c r="K82"/>
  <c r="AQ82" s="1"/>
  <c r="L166"/>
  <c r="AH166" s="1"/>
  <c r="L101"/>
  <c r="AH101" s="1"/>
  <c r="J30"/>
  <c r="K168"/>
  <c r="AQ168" s="1"/>
  <c r="J109"/>
  <c r="I195"/>
  <c r="K70"/>
  <c r="AQ70" s="1"/>
  <c r="J187"/>
  <c r="L63"/>
  <c r="AH63" s="1"/>
  <c r="L119"/>
  <c r="AH119" s="1"/>
  <c r="J128"/>
  <c r="J137"/>
  <c r="I34"/>
  <c r="L224"/>
  <c r="I211"/>
  <c r="L236"/>
  <c r="AH236" s="1"/>
  <c r="J211"/>
  <c r="L192"/>
  <c r="AH192" s="1"/>
  <c r="L129"/>
  <c r="AH129" s="1"/>
  <c r="K114"/>
  <c r="AQ114" s="1"/>
  <c r="I170"/>
  <c r="K119"/>
  <c r="AQ119" s="1"/>
  <c r="L228"/>
  <c r="L240"/>
  <c r="AH240" s="1"/>
  <c r="J99"/>
  <c r="K193"/>
  <c r="AQ193" s="1"/>
  <c r="K101"/>
  <c r="AQ101" s="1"/>
  <c r="I68"/>
  <c r="L122"/>
  <c r="AH122" s="1"/>
  <c r="L24"/>
  <c r="AH24" s="1"/>
  <c r="K239"/>
  <c r="AQ239" s="1"/>
  <c r="K242"/>
  <c r="AQ242" s="1"/>
  <c r="I213"/>
  <c r="I43"/>
  <c r="J174"/>
  <c r="K144"/>
  <c r="AQ144" s="1"/>
  <c r="K98"/>
  <c r="AQ98" s="1"/>
  <c r="I120"/>
  <c r="J55"/>
  <c r="L243"/>
  <c r="K155"/>
  <c r="AQ155" s="1"/>
  <c r="K61"/>
  <c r="AQ61" s="1"/>
  <c r="J124"/>
  <c r="L160"/>
  <c r="AH160" s="1"/>
  <c r="K58"/>
  <c r="AQ58" s="1"/>
  <c r="I106"/>
  <c r="L201"/>
  <c r="L45"/>
  <c r="K123"/>
  <c r="AQ123" s="1"/>
  <c r="K234"/>
  <c r="AQ234" s="1"/>
  <c r="J170"/>
  <c r="L110"/>
  <c r="AH110" s="1"/>
  <c r="J80"/>
  <c r="I53"/>
  <c r="K219"/>
  <c r="AQ219" s="1"/>
  <c r="J242"/>
  <c r="K201"/>
  <c r="K28"/>
  <c r="AQ28" s="1"/>
  <c r="J33"/>
  <c r="I197"/>
  <c r="L105"/>
  <c r="AH105" s="1"/>
  <c r="J244"/>
  <c r="J102"/>
  <c r="K47"/>
  <c r="AQ47" s="1"/>
  <c r="I118"/>
  <c r="L26"/>
  <c r="AH26" s="1"/>
  <c r="I108"/>
  <c r="L215"/>
  <c r="AH215" s="1"/>
  <c r="K215"/>
  <c r="I241"/>
  <c r="I64"/>
  <c r="K51"/>
  <c r="AQ51" s="1"/>
  <c r="L150"/>
  <c r="AH150" s="1"/>
  <c r="K172"/>
  <c r="AQ172" s="1"/>
  <c r="L54"/>
  <c r="AH54" s="1"/>
  <c r="K59"/>
  <c r="AQ59" s="1"/>
  <c r="L195"/>
  <c r="AH195" s="1"/>
  <c r="J49"/>
  <c r="J241"/>
  <c r="L244"/>
  <c r="AH244" s="1"/>
  <c r="K252"/>
  <c r="AQ252" s="1"/>
  <c r="Y253"/>
  <c r="J255"/>
  <c r="L257"/>
  <c r="AH257" s="1"/>
  <c r="I258"/>
  <c r="K260"/>
  <c r="AQ260" s="1"/>
  <c r="Y261"/>
  <c r="J263"/>
  <c r="L265"/>
  <c r="AH265" s="1"/>
  <c r="J253"/>
  <c r="L255"/>
  <c r="AH255" s="1"/>
  <c r="I256"/>
  <c r="K258"/>
  <c r="AQ258" s="1"/>
  <c r="Y259"/>
  <c r="J261"/>
  <c r="L263"/>
  <c r="AH263" s="1"/>
  <c r="I264"/>
  <c r="I266"/>
  <c r="I267"/>
  <c r="I268"/>
  <c r="J269"/>
  <c r="Y269"/>
  <c r="L270"/>
  <c r="AH270" s="1"/>
  <c r="I271"/>
  <c r="I272"/>
  <c r="J273"/>
  <c r="Y273"/>
  <c r="L274"/>
  <c r="AH274" s="1"/>
  <c r="I275"/>
  <c r="I276"/>
  <c r="J277"/>
  <c r="Y277"/>
  <c r="L278"/>
  <c r="AH278" s="1"/>
  <c r="I279"/>
  <c r="I280"/>
  <c r="J281"/>
  <c r="Y281"/>
  <c r="L282"/>
  <c r="AH282" s="1"/>
  <c r="I283"/>
  <c r="I284"/>
  <c r="J285"/>
  <c r="Y285"/>
  <c r="L286"/>
  <c r="AH286" s="1"/>
  <c r="I287"/>
  <c r="I288"/>
  <c r="J289"/>
  <c r="Y289"/>
  <c r="L290"/>
  <c r="AH290" s="1"/>
  <c r="I291"/>
  <c r="I292"/>
  <c r="J293"/>
  <c r="Y293"/>
  <c r="L294"/>
  <c r="AH294" s="1"/>
  <c r="I295"/>
  <c r="I296"/>
  <c r="J297"/>
  <c r="Y298"/>
  <c r="K300"/>
  <c r="AQ300" s="1"/>
  <c r="Y301"/>
  <c r="K501"/>
  <c r="AQ501" s="1"/>
  <c r="Y500"/>
  <c r="J500"/>
  <c r="AD500" s="1"/>
  <c r="I499"/>
  <c r="L498"/>
  <c r="AH498" s="1"/>
  <c r="K497"/>
  <c r="AQ497" s="1"/>
  <c r="Y496"/>
  <c r="J496"/>
  <c r="AD496" s="1"/>
  <c r="I495"/>
  <c r="L494"/>
  <c r="AH494" s="1"/>
  <c r="K493"/>
  <c r="AQ493" s="1"/>
  <c r="Y492"/>
  <c r="J492"/>
  <c r="AD492" s="1"/>
  <c r="AE492" s="1"/>
  <c r="AM492" s="1"/>
  <c r="I491"/>
  <c r="L490"/>
  <c r="K489"/>
  <c r="AQ489" s="1"/>
  <c r="Y488"/>
  <c r="J488"/>
  <c r="I487"/>
  <c r="L486"/>
  <c r="K485"/>
  <c r="AQ485" s="1"/>
  <c r="Y484"/>
  <c r="J484"/>
  <c r="I483"/>
  <c r="L482"/>
  <c r="K481"/>
  <c r="AQ481" s="1"/>
  <c r="AH225"/>
  <c r="AH203"/>
  <c r="Y42"/>
  <c r="Y34"/>
  <c r="Y26"/>
  <c r="L99"/>
  <c r="L39"/>
  <c r="AH39" s="1"/>
  <c r="K40"/>
  <c r="AQ40" s="1"/>
  <c r="J72"/>
  <c r="L115"/>
  <c r="AH115" s="1"/>
  <c r="K160"/>
  <c r="AQ160" s="1"/>
  <c r="J25"/>
  <c r="K46"/>
  <c r="AQ46" s="1"/>
  <c r="K162"/>
  <c r="AQ162" s="1"/>
  <c r="J46"/>
  <c r="J138"/>
  <c r="L181"/>
  <c r="AH181" s="1"/>
  <c r="J175"/>
  <c r="J152"/>
  <c r="L146"/>
  <c r="AH146" s="1"/>
  <c r="J36"/>
  <c r="L74"/>
  <c r="AH74" s="1"/>
  <c r="K182"/>
  <c r="AQ182" s="1"/>
  <c r="I193"/>
  <c r="J94"/>
  <c r="K45"/>
  <c r="AQ45" s="1"/>
  <c r="I157"/>
  <c r="K131"/>
  <c r="AQ131" s="1"/>
  <c r="I78"/>
  <c r="J40"/>
  <c r="J197"/>
  <c r="K83"/>
  <c r="AQ83" s="1"/>
  <c r="I77"/>
  <c r="L68"/>
  <c r="K178"/>
  <c r="AQ178" s="1"/>
  <c r="L163"/>
  <c r="AH163" s="1"/>
  <c r="L136"/>
  <c r="K115"/>
  <c r="AQ115" s="1"/>
  <c r="K122"/>
  <c r="AQ122" s="1"/>
  <c r="I199"/>
  <c r="I130"/>
  <c r="I172"/>
  <c r="J38"/>
  <c r="K150"/>
  <c r="AQ150" s="1"/>
  <c r="L23"/>
  <c r="Y199"/>
  <c r="Y195"/>
  <c r="Y191"/>
  <c r="Y187"/>
  <c r="Y183"/>
  <c r="Y179"/>
  <c r="Y175"/>
  <c r="Y171"/>
  <c r="Y167"/>
  <c r="Y163"/>
  <c r="Y159"/>
  <c r="Y155"/>
  <c r="Y151"/>
  <c r="Y147"/>
  <c r="Y143"/>
  <c r="Y139"/>
  <c r="Y135"/>
  <c r="Y131"/>
  <c r="Y127"/>
  <c r="Y123"/>
  <c r="Y119"/>
  <c r="Y115"/>
  <c r="Y111"/>
  <c r="Y107"/>
  <c r="Y103"/>
  <c r="Y99"/>
  <c r="Y95"/>
  <c r="Y91"/>
  <c r="Y87"/>
  <c r="Y83"/>
  <c r="Y79"/>
  <c r="Y75"/>
  <c r="Y71"/>
  <c r="Y67"/>
  <c r="Y63"/>
  <c r="Y59"/>
  <c r="Y55"/>
  <c r="Y51"/>
  <c r="Y47"/>
  <c r="Y43"/>
  <c r="Y39"/>
  <c r="Y35"/>
  <c r="Y31"/>
  <c r="Y27"/>
  <c r="Y23"/>
  <c r="K137"/>
  <c r="AQ137" s="1"/>
  <c r="K198"/>
  <c r="AQ198" s="1"/>
  <c r="L109"/>
  <c r="AH109" s="1"/>
  <c r="L51"/>
  <c r="AH51" s="1"/>
  <c r="L140"/>
  <c r="AH140" s="1"/>
  <c r="I44"/>
  <c r="L185"/>
  <c r="L108"/>
  <c r="AH108" s="1"/>
  <c r="L47"/>
  <c r="AH47" s="1"/>
  <c r="K79"/>
  <c r="AQ79" s="1"/>
  <c r="I139"/>
  <c r="K164"/>
  <c r="AQ164" s="1"/>
  <c r="L130"/>
  <c r="AH130" s="1"/>
  <c r="K126"/>
  <c r="AQ126" s="1"/>
  <c r="L113"/>
  <c r="AH113" s="1"/>
  <c r="L78"/>
  <c r="AH78" s="1"/>
  <c r="I41"/>
  <c r="L168"/>
  <c r="AH168" s="1"/>
  <c r="L79"/>
  <c r="I144"/>
  <c r="J158"/>
  <c r="I194"/>
  <c r="I167"/>
  <c r="I91"/>
  <c r="J44"/>
  <c r="I114"/>
  <c r="J113"/>
  <c r="I140"/>
  <c r="K56"/>
  <c r="AQ56" s="1"/>
  <c r="J51"/>
  <c r="K107"/>
  <c r="AQ107" s="1"/>
  <c r="L55"/>
  <c r="I75"/>
  <c r="L189"/>
  <c r="AH189" s="1"/>
  <c r="K188"/>
  <c r="AQ188" s="1"/>
  <c r="K173"/>
  <c r="AQ173" s="1"/>
  <c r="K186"/>
  <c r="AQ186" s="1"/>
  <c r="I39"/>
  <c r="J50"/>
  <c r="J34"/>
  <c r="I178"/>
  <c r="K26"/>
  <c r="AQ26" s="1"/>
  <c r="K192"/>
  <c r="AQ192" s="1"/>
  <c r="I190"/>
  <c r="L36"/>
  <c r="AH36" s="1"/>
  <c r="J86"/>
  <c r="J191"/>
  <c r="I87"/>
  <c r="Y17"/>
  <c r="Y13"/>
  <c r="Y9"/>
  <c r="Y5"/>
  <c r="Y2"/>
  <c r="J13"/>
  <c r="L4"/>
  <c r="K11"/>
  <c r="AQ11" s="1"/>
  <c r="L5"/>
  <c r="AH5" s="1"/>
  <c r="J5"/>
  <c r="L2"/>
  <c r="AH2" s="1"/>
  <c r="L3"/>
  <c r="J4"/>
  <c r="K9"/>
  <c r="AQ9" s="1"/>
  <c r="I11"/>
  <c r="I8"/>
  <c r="J3"/>
  <c r="J11"/>
  <c r="K10"/>
  <c r="AQ10" s="1"/>
  <c r="K16"/>
  <c r="AQ16" s="1"/>
  <c r="K19"/>
  <c r="AQ19" s="1"/>
  <c r="L20"/>
  <c r="J15"/>
  <c r="I21"/>
  <c r="J21"/>
  <c r="J16"/>
  <c r="L88"/>
  <c r="AH88" s="1"/>
  <c r="K75"/>
  <c r="AQ75" s="1"/>
  <c r="J195"/>
  <c r="K74"/>
  <c r="AQ74" s="1"/>
  <c r="L80"/>
  <c r="AH80" s="1"/>
  <c r="J153"/>
  <c r="K124"/>
  <c r="AQ124" s="1"/>
  <c r="I145"/>
  <c r="I221"/>
  <c r="J59"/>
  <c r="K200"/>
  <c r="AQ200" s="1"/>
  <c r="I191"/>
  <c r="I63"/>
  <c r="L75"/>
  <c r="AH75" s="1"/>
  <c r="L60"/>
  <c r="AH60" s="1"/>
  <c r="J145"/>
  <c r="I186"/>
  <c r="I146"/>
  <c r="J199"/>
  <c r="J206"/>
  <c r="I31"/>
  <c r="J179"/>
  <c r="L35"/>
  <c r="AH35" s="1"/>
  <c r="I105"/>
  <c r="K174"/>
  <c r="AQ174" s="1"/>
  <c r="L235"/>
  <c r="I153"/>
  <c r="J112"/>
  <c r="L27"/>
  <c r="J41"/>
  <c r="J122"/>
  <c r="J165"/>
  <c r="I54"/>
  <c r="L167"/>
  <c r="J77"/>
  <c r="I200"/>
  <c r="I206"/>
  <c r="K62"/>
  <c r="AQ62" s="1"/>
  <c r="J164"/>
  <c r="J210"/>
  <c r="L196"/>
  <c r="AH196" s="1"/>
  <c r="I182"/>
  <c r="I61"/>
  <c r="I126"/>
  <c r="L155"/>
  <c r="AH155" s="1"/>
  <c r="L217"/>
  <c r="AH217" s="1"/>
  <c r="I248"/>
  <c r="I196"/>
  <c r="K87"/>
  <c r="AQ87" s="1"/>
  <c r="Y20"/>
  <c r="Y16"/>
  <c r="Y12"/>
  <c r="Y8"/>
  <c r="Y4"/>
  <c r="L14"/>
  <c r="I4"/>
  <c r="I6"/>
  <c r="I10"/>
  <c r="J6"/>
  <c r="I9"/>
  <c r="K8"/>
  <c r="AQ8" s="1"/>
  <c r="I5"/>
  <c r="K4"/>
  <c r="AQ4" s="1"/>
  <c r="J9"/>
  <c r="K12"/>
  <c r="AQ12" s="1"/>
  <c r="L8"/>
  <c r="K17"/>
  <c r="AQ17" s="1"/>
  <c r="I19"/>
  <c r="L18"/>
  <c r="L19"/>
  <c r="Y46"/>
  <c r="Y38"/>
  <c r="Y30"/>
  <c r="Y22"/>
  <c r="K180"/>
  <c r="AQ180" s="1"/>
  <c r="I84"/>
  <c r="L98"/>
  <c r="AH98" s="1"/>
  <c r="K84"/>
  <c r="AQ84" s="1"/>
  <c r="J97"/>
  <c r="K106"/>
  <c r="AQ106" s="1"/>
  <c r="J146"/>
  <c r="J163"/>
  <c r="L188"/>
  <c r="AH188" s="1"/>
  <c r="K44"/>
  <c r="AQ44" s="1"/>
  <c r="K85"/>
  <c r="AQ85" s="1"/>
  <c r="J150"/>
  <c r="K34"/>
  <c r="AQ34" s="1"/>
  <c r="I174"/>
  <c r="J92"/>
  <c r="L161"/>
  <c r="AH161" s="1"/>
  <c r="I36"/>
  <c r="J143"/>
  <c r="L170"/>
  <c r="AH170" s="1"/>
  <c r="J193"/>
  <c r="I161"/>
  <c r="K147"/>
  <c r="AQ147" s="1"/>
  <c r="J176"/>
  <c r="L198"/>
  <c r="AH198" s="1"/>
  <c r="K78"/>
  <c r="AQ78" s="1"/>
  <c r="J161"/>
  <c r="J35"/>
  <c r="K175"/>
  <c r="AQ175" s="1"/>
  <c r="L186"/>
  <c r="AH186" s="1"/>
  <c r="J156"/>
  <c r="L197"/>
  <c r="AH197" s="1"/>
  <c r="L87"/>
  <c r="AH87" s="1"/>
  <c r="J131"/>
  <c r="L147"/>
  <c r="AH147" s="1"/>
  <c r="L31"/>
  <c r="J160"/>
  <c r="J65"/>
  <c r="K184"/>
  <c r="AQ184" s="1"/>
  <c r="L81"/>
  <c r="AH81" s="1"/>
  <c r="K81"/>
  <c r="AQ81" s="1"/>
  <c r="K165"/>
  <c r="AQ165" s="1"/>
  <c r="I159"/>
  <c r="J32"/>
  <c r="Y197"/>
  <c r="Y193"/>
  <c r="Y189"/>
  <c r="Y185"/>
  <c r="Y181"/>
  <c r="Y177"/>
  <c r="Y173"/>
  <c r="Y169"/>
  <c r="Y165"/>
  <c r="Y161"/>
  <c r="Y157"/>
  <c r="Y153"/>
  <c r="Y149"/>
  <c r="Y145"/>
  <c r="Y141"/>
  <c r="Y137"/>
  <c r="Y133"/>
  <c r="Y129"/>
  <c r="Y125"/>
  <c r="Y121"/>
  <c r="Y117"/>
  <c r="Y113"/>
  <c r="Y109"/>
  <c r="Y105"/>
  <c r="Y101"/>
  <c r="Y97"/>
  <c r="Y93"/>
  <c r="Y89"/>
  <c r="Y85"/>
  <c r="Y81"/>
  <c r="Y77"/>
  <c r="Y73"/>
  <c r="Y69"/>
  <c r="Y65"/>
  <c r="Y61"/>
  <c r="Y57"/>
  <c r="Y53"/>
  <c r="Y49"/>
  <c r="Y45"/>
  <c r="Y41"/>
  <c r="Y37"/>
  <c r="Y33"/>
  <c r="Y29"/>
  <c r="Y25"/>
  <c r="Y21"/>
  <c r="K195"/>
  <c r="AQ195" s="1"/>
  <c r="J129"/>
  <c r="L141"/>
  <c r="AH141" s="1"/>
  <c r="L179"/>
  <c r="AH179" s="1"/>
  <c r="L125"/>
  <c r="AH125" s="1"/>
  <c r="K21"/>
  <c r="AQ21" s="1"/>
  <c r="J190"/>
  <c r="L190"/>
  <c r="AH190" s="1"/>
  <c r="J173"/>
  <c r="J132"/>
  <c r="L94"/>
  <c r="AH94" s="1"/>
  <c r="I168"/>
  <c r="I28"/>
  <c r="J43"/>
  <c r="K92"/>
  <c r="AQ92" s="1"/>
  <c r="I48"/>
  <c r="J23"/>
  <c r="J111"/>
  <c r="J53"/>
  <c r="J180"/>
  <c r="J121"/>
  <c r="L22"/>
  <c r="AH22" s="1"/>
  <c r="L187"/>
  <c r="AH187" s="1"/>
  <c r="L117"/>
  <c r="AH117" s="1"/>
  <c r="I192"/>
  <c r="L46"/>
  <c r="AH46" s="1"/>
  <c r="L25"/>
  <c r="K117"/>
  <c r="AQ117" s="1"/>
  <c r="I116"/>
  <c r="L52"/>
  <c r="AH52" s="1"/>
  <c r="K35"/>
  <c r="AQ35" s="1"/>
  <c r="L137"/>
  <c r="J166"/>
  <c r="J186"/>
  <c r="I100"/>
  <c r="J168"/>
  <c r="I117"/>
  <c r="I152"/>
  <c r="L138"/>
  <c r="AH138" s="1"/>
  <c r="J142"/>
  <c r="K151"/>
  <c r="AQ151" s="1"/>
  <c r="I74"/>
  <c r="K197"/>
  <c r="AQ197" s="1"/>
  <c r="K23"/>
  <c r="AQ23" s="1"/>
  <c r="J135"/>
  <c r="K120"/>
  <c r="AQ120" s="1"/>
  <c r="L164"/>
  <c r="AH164" s="1"/>
  <c r="L82"/>
  <c r="AH82" s="1"/>
  <c r="K86"/>
  <c r="AQ86" s="1"/>
  <c r="I73"/>
  <c r="Y19"/>
  <c r="Y15"/>
  <c r="Y11"/>
  <c r="Y7"/>
  <c r="Y3"/>
  <c r="J2"/>
  <c r="J7"/>
  <c r="I13"/>
  <c r="J10"/>
  <c r="L11"/>
  <c r="L6"/>
  <c r="J12"/>
  <c r="L10"/>
  <c r="J14"/>
  <c r="K6"/>
  <c r="AQ6" s="1"/>
  <c r="K5"/>
  <c r="AQ5" s="1"/>
  <c r="I7"/>
  <c r="L9"/>
  <c r="J18"/>
  <c r="J20"/>
  <c r="I18"/>
  <c r="K18"/>
  <c r="AQ18" s="1"/>
  <c r="L17"/>
  <c r="L16"/>
  <c r="I16"/>
  <c r="L15"/>
  <c r="K249"/>
  <c r="AQ249" s="1"/>
  <c r="J189"/>
  <c r="J58"/>
  <c r="J215"/>
  <c r="K149"/>
  <c r="AQ149" s="1"/>
  <c r="J62"/>
  <c r="L152"/>
  <c r="J125"/>
  <c r="J248"/>
  <c r="L43"/>
  <c r="AH43" s="1"/>
  <c r="I133"/>
  <c r="K32"/>
  <c r="AQ32" s="1"/>
  <c r="L191"/>
  <c r="AH191" s="1"/>
  <c r="I166"/>
  <c r="L97"/>
  <c r="AH97" s="1"/>
  <c r="L84"/>
  <c r="L172"/>
  <c r="AH172" s="1"/>
  <c r="L83"/>
  <c r="AH83" s="1"/>
  <c r="J196"/>
  <c r="K111"/>
  <c r="AQ111" s="1"/>
  <c r="I158"/>
  <c r="L208"/>
  <c r="I210"/>
  <c r="I143"/>
  <c r="L91"/>
  <c r="AH91" s="1"/>
  <c r="L40"/>
  <c r="AH40" s="1"/>
  <c r="J140"/>
  <c r="I128"/>
  <c r="I88"/>
  <c r="J104"/>
  <c r="L214"/>
  <c r="I32"/>
  <c r="I69"/>
  <c r="J127"/>
  <c r="I107"/>
  <c r="L222"/>
  <c r="J240"/>
  <c r="K103"/>
  <c r="AQ103" s="1"/>
  <c r="I35"/>
  <c r="I25"/>
  <c r="I135"/>
  <c r="I171"/>
  <c r="J157"/>
  <c r="J139"/>
  <c r="I70"/>
  <c r="L86"/>
  <c r="AH86" s="1"/>
  <c r="J64"/>
  <c r="J96"/>
  <c r="K133"/>
  <c r="AQ133" s="1"/>
  <c r="I137"/>
  <c r="J90"/>
  <c r="L231"/>
  <c r="AH231" s="1"/>
  <c r="L233"/>
  <c r="J218"/>
  <c r="L176"/>
  <c r="K185"/>
  <c r="AQ185" s="1"/>
  <c r="Y18"/>
  <c r="Y14"/>
  <c r="Y10"/>
  <c r="Y6"/>
  <c r="K2"/>
  <c r="AQ2" s="1"/>
  <c r="K14"/>
  <c r="AQ14" s="1"/>
  <c r="I3"/>
  <c r="K13"/>
  <c r="AQ13" s="1"/>
  <c r="I12"/>
  <c r="L7"/>
  <c r="I14"/>
  <c r="J8"/>
  <c r="L12"/>
  <c r="K7"/>
  <c r="AQ7" s="1"/>
  <c r="K3"/>
  <c r="AQ3" s="1"/>
  <c r="L13"/>
  <c r="K20"/>
  <c r="AQ20" s="1"/>
  <c r="I20"/>
  <c r="K15"/>
  <c r="AQ15" s="1"/>
  <c r="I15"/>
  <c r="I22"/>
  <c r="L21"/>
  <c r="J19"/>
  <c r="J24"/>
  <c r="J47"/>
  <c r="K93"/>
  <c r="AQ93" s="1"/>
  <c r="I183"/>
  <c r="K49"/>
  <c r="AQ49" s="1"/>
  <c r="L100"/>
  <c r="K138"/>
  <c r="AQ138" s="1"/>
  <c r="I150"/>
  <c r="J56"/>
  <c r="J147"/>
  <c r="L53"/>
  <c r="J141"/>
  <c r="L149"/>
  <c r="I40"/>
  <c r="K169"/>
  <c r="AQ169" s="1"/>
  <c r="J73"/>
  <c r="I26"/>
  <c r="K25"/>
  <c r="AQ25" s="1"/>
  <c r="L182"/>
  <c r="K130"/>
  <c r="AQ130" s="1"/>
  <c r="K37"/>
  <c r="AQ37" s="1"/>
  <c r="J103"/>
  <c r="I42"/>
  <c r="L142"/>
  <c r="J39"/>
  <c r="L72"/>
  <c r="L44"/>
  <c r="J29"/>
  <c r="L123"/>
  <c r="K105"/>
  <c r="AQ105" s="1"/>
  <c r="I76"/>
  <c r="K189"/>
  <c r="AQ189" s="1"/>
  <c r="K128"/>
  <c r="AQ128" s="1"/>
  <c r="L173"/>
  <c r="L154"/>
  <c r="L145"/>
  <c r="K53"/>
  <c r="AQ53" s="1"/>
  <c r="I136"/>
  <c r="K77"/>
  <c r="AQ77" s="1"/>
  <c r="L107"/>
  <c r="L69"/>
  <c r="K171"/>
  <c r="AQ171" s="1"/>
  <c r="J37"/>
  <c r="K41"/>
  <c r="AQ41" s="1"/>
  <c r="J88"/>
  <c r="J74"/>
  <c r="J87"/>
  <c r="K76"/>
  <c r="AQ76" s="1"/>
  <c r="I60"/>
  <c r="J162"/>
  <c r="J22"/>
  <c r="L180"/>
  <c r="K90"/>
  <c r="AQ90" s="1"/>
  <c r="K73"/>
  <c r="AQ73" s="1"/>
  <c r="L29"/>
  <c r="L193"/>
  <c r="I101"/>
  <c r="K24"/>
  <c r="AQ24" s="1"/>
  <c r="I155"/>
  <c r="I65"/>
  <c r="K157"/>
  <c r="AQ157" s="1"/>
  <c r="J76"/>
  <c r="L178"/>
  <c r="J48"/>
  <c r="K127"/>
  <c r="AQ127" s="1"/>
  <c r="I38"/>
  <c r="L112"/>
  <c r="K91"/>
  <c r="AQ91" s="1"/>
  <c r="J144"/>
  <c r="I45"/>
  <c r="K109"/>
  <c r="AQ109" s="1"/>
  <c r="I62"/>
  <c r="I111"/>
  <c r="K121"/>
  <c r="AQ121" s="1"/>
  <c r="J116"/>
  <c r="J126"/>
  <c r="K159"/>
  <c r="AQ159" s="1"/>
  <c r="J71"/>
  <c r="I163"/>
  <c r="J123"/>
  <c r="J82"/>
  <c r="K65"/>
  <c r="AQ65" s="1"/>
  <c r="L70"/>
  <c r="I89"/>
  <c r="K33"/>
  <c r="AQ33" s="1"/>
  <c r="L59"/>
  <c r="K48"/>
  <c r="AQ48" s="1"/>
  <c r="L157"/>
  <c r="L114"/>
  <c r="K145"/>
  <c r="AQ145" s="1"/>
  <c r="L77"/>
  <c r="K39"/>
  <c r="AQ39" s="1"/>
  <c r="I121"/>
  <c r="K176"/>
  <c r="AQ176" s="1"/>
  <c r="K80"/>
  <c r="AQ80" s="1"/>
  <c r="I57"/>
  <c r="K43"/>
  <c r="AQ43" s="1"/>
  <c r="K100"/>
  <c r="AQ100" s="1"/>
  <c r="L67"/>
  <c r="J81"/>
  <c r="L104"/>
  <c r="J26"/>
  <c r="L121"/>
  <c r="K50"/>
  <c r="AQ50" s="1"/>
  <c r="I169"/>
  <c r="Y198"/>
  <c r="Y194"/>
  <c r="Y190"/>
  <c r="Y186"/>
  <c r="Y182"/>
  <c r="Y178"/>
  <c r="Y174"/>
  <c r="Y170"/>
  <c r="Y166"/>
  <c r="Y162"/>
  <c r="Y158"/>
  <c r="Y154"/>
  <c r="Y150"/>
  <c r="Y146"/>
  <c r="Y142"/>
  <c r="Y138"/>
  <c r="Y134"/>
  <c r="Y130"/>
  <c r="Y126"/>
  <c r="Y122"/>
  <c r="Y118"/>
  <c r="Y114"/>
  <c r="Y110"/>
  <c r="Y106"/>
  <c r="Y102"/>
  <c r="Y98"/>
  <c r="Y94"/>
  <c r="Y90"/>
  <c r="Y86"/>
  <c r="Y82"/>
  <c r="Y78"/>
  <c r="Y74"/>
  <c r="Y70"/>
  <c r="Y66"/>
  <c r="Y62"/>
  <c r="Y58"/>
  <c r="Y54"/>
  <c r="Y50"/>
  <c r="L32"/>
  <c r="K191"/>
  <c r="AQ191" s="1"/>
  <c r="L30"/>
  <c r="L71"/>
  <c r="L95"/>
  <c r="K110"/>
  <c r="AQ110" s="1"/>
  <c r="K190"/>
  <c r="AQ190" s="1"/>
  <c r="J61"/>
  <c r="J149"/>
  <c r="J101"/>
  <c r="J194"/>
  <c r="J119"/>
  <c r="J169"/>
  <c r="J100"/>
  <c r="I110"/>
  <c r="K116"/>
  <c r="AQ116" s="1"/>
  <c r="J171"/>
  <c r="L57"/>
  <c r="J154"/>
  <c r="L116"/>
  <c r="L143"/>
  <c r="I96"/>
  <c r="K187"/>
  <c r="AQ187" s="1"/>
  <c r="J28"/>
  <c r="J182"/>
  <c r="K132"/>
  <c r="AQ132" s="1"/>
  <c r="K30"/>
  <c r="AQ30" s="1"/>
  <c r="K96"/>
  <c r="AQ96" s="1"/>
  <c r="L76"/>
  <c r="L194"/>
  <c r="L184"/>
  <c r="I122"/>
  <c r="I59"/>
  <c r="J60"/>
  <c r="L162"/>
  <c r="J57"/>
  <c r="K66"/>
  <c r="AQ66" s="1"/>
  <c r="J27"/>
  <c r="J117"/>
  <c r="K102"/>
  <c r="AQ102" s="1"/>
  <c r="L156"/>
  <c r="L134"/>
  <c r="J69"/>
  <c r="J98"/>
  <c r="K129"/>
  <c r="AQ129" s="1"/>
  <c r="L41"/>
  <c r="L96"/>
  <c r="K152"/>
  <c r="AQ152" s="1"/>
  <c r="K148"/>
  <c r="AQ148" s="1"/>
  <c r="J178"/>
  <c r="K140"/>
  <c r="AQ140" s="1"/>
  <c r="J106"/>
  <c r="L50"/>
  <c r="L28"/>
  <c r="J66"/>
  <c r="K54"/>
  <c r="AQ54" s="1"/>
  <c r="J184"/>
  <c r="K71"/>
  <c r="AQ71" s="1"/>
  <c r="I112"/>
  <c r="K153"/>
  <c r="AQ153" s="1"/>
  <c r="K55"/>
  <c r="AQ55" s="1"/>
  <c r="J172"/>
  <c r="L42"/>
  <c r="K199"/>
  <c r="AQ199" s="1"/>
  <c r="J181"/>
  <c r="J200"/>
  <c r="J91"/>
  <c r="J159"/>
  <c r="K42"/>
  <c r="AQ42" s="1"/>
  <c r="L118"/>
  <c r="K181"/>
  <c r="AQ181" s="1"/>
  <c r="I27"/>
  <c r="J188"/>
  <c r="L34"/>
  <c r="L159"/>
  <c r="L133"/>
  <c r="I141"/>
  <c r="I95"/>
  <c r="K64"/>
  <c r="AQ64" s="1"/>
  <c r="L73"/>
  <c r="J114"/>
  <c r="K118"/>
  <c r="AQ118" s="1"/>
  <c r="L183"/>
  <c r="L64"/>
  <c r="K136"/>
  <c r="AQ136" s="1"/>
  <c r="L49"/>
  <c r="J155"/>
  <c r="I81"/>
  <c r="L177"/>
  <c r="J83"/>
  <c r="I185"/>
  <c r="I127"/>
  <c r="J192"/>
  <c r="L38"/>
  <c r="L153"/>
  <c r="I147"/>
  <c r="Y200"/>
  <c r="Y196"/>
  <c r="Y192"/>
  <c r="Y188"/>
  <c r="Y184"/>
  <c r="Y180"/>
  <c r="Y176"/>
  <c r="Y172"/>
  <c r="Y168"/>
  <c r="Y164"/>
  <c r="Y160"/>
  <c r="Y156"/>
  <c r="Y152"/>
  <c r="Y148"/>
  <c r="Y144"/>
  <c r="Y140"/>
  <c r="Y136"/>
  <c r="Y132"/>
  <c r="Y128"/>
  <c r="Y124"/>
  <c r="Y120"/>
  <c r="Y116"/>
  <c r="Y112"/>
  <c r="Y108"/>
  <c r="Y104"/>
  <c r="Y100"/>
  <c r="Y96"/>
  <c r="Y92"/>
  <c r="Y88"/>
  <c r="Y84"/>
  <c r="Y80"/>
  <c r="Y76"/>
  <c r="Y72"/>
  <c r="Y68"/>
  <c r="Y64"/>
  <c r="Y60"/>
  <c r="Y56"/>
  <c r="Y52"/>
  <c r="Y48"/>
  <c r="Y44"/>
  <c r="Y40"/>
  <c r="Y36"/>
  <c r="Y32"/>
  <c r="Y28"/>
  <c r="Y24"/>
  <c r="K112"/>
  <c r="AQ112" s="1"/>
  <c r="K158"/>
  <c r="AQ158" s="1"/>
  <c r="I58"/>
  <c r="I33"/>
  <c r="K179"/>
  <c r="AQ179" s="1"/>
  <c r="L174"/>
  <c r="J52"/>
  <c r="AD219" l="1"/>
  <c r="AF219" s="1"/>
  <c r="AD237"/>
  <c r="AD207"/>
  <c r="AD203"/>
  <c r="AD212"/>
  <c r="AQ217"/>
  <c r="E217"/>
  <c r="AQ216"/>
  <c r="E216"/>
  <c r="AQ215"/>
  <c r="E215"/>
  <c r="AQ214"/>
  <c r="E214"/>
  <c r="AQ213"/>
  <c r="E213"/>
  <c r="AQ212"/>
  <c r="E212"/>
  <c r="AQ211"/>
  <c r="E211"/>
  <c r="AQ210"/>
  <c r="E210"/>
  <c r="AQ209"/>
  <c r="E209"/>
  <c r="AQ208"/>
  <c r="E208"/>
  <c r="AQ207"/>
  <c r="E207"/>
  <c r="AQ206"/>
  <c r="E206"/>
  <c r="AQ205"/>
  <c r="E205"/>
  <c r="AQ204"/>
  <c r="E204"/>
  <c r="AQ203"/>
  <c r="E203"/>
  <c r="AQ202"/>
  <c r="E202"/>
  <c r="AQ201"/>
  <c r="E201"/>
  <c r="Q5"/>
  <c r="S4"/>
  <c r="W4" s="1"/>
  <c r="AD379"/>
  <c r="AF379" s="1"/>
  <c r="AD442"/>
  <c r="AF442" s="1"/>
  <c r="AD384"/>
  <c r="AE384" s="1"/>
  <c r="AD474"/>
  <c r="AE474" s="1"/>
  <c r="AJ474" s="1"/>
  <c r="AL474" s="1"/>
  <c r="AD469"/>
  <c r="AE469" s="1"/>
  <c r="AD413"/>
  <c r="AE413" s="1"/>
  <c r="AM413" s="1"/>
  <c r="AD357"/>
  <c r="AE357" s="1"/>
  <c r="AM357" s="1"/>
  <c r="AD429"/>
  <c r="AE429" s="1"/>
  <c r="AI429" s="1"/>
  <c r="AK429" s="1"/>
  <c r="AD128"/>
  <c r="AD433"/>
  <c r="AE433" s="1"/>
  <c r="AJ433" s="1"/>
  <c r="AL433" s="1"/>
  <c r="AD336"/>
  <c r="AF336" s="1"/>
  <c r="AD340"/>
  <c r="AF340" s="1"/>
  <c r="AD264"/>
  <c r="AE264" s="1"/>
  <c r="AJ264" s="1"/>
  <c r="AL264" s="1"/>
  <c r="AD400"/>
  <c r="AF400" s="1"/>
  <c r="AD454"/>
  <c r="AE454" s="1"/>
  <c r="AM454" s="1"/>
  <c r="AD489"/>
  <c r="AE489" s="1"/>
  <c r="AD380"/>
  <c r="AF380" s="1"/>
  <c r="AD328"/>
  <c r="AE328" s="1"/>
  <c r="AM328" s="1"/>
  <c r="AD383"/>
  <c r="AF383" s="1"/>
  <c r="AD345"/>
  <c r="AE345" s="1"/>
  <c r="AM345" s="1"/>
  <c r="AD309"/>
  <c r="AF309" s="1"/>
  <c r="AD356"/>
  <c r="AF356" s="1"/>
  <c r="AD371"/>
  <c r="AE371" s="1"/>
  <c r="AM371" s="1"/>
  <c r="AD204"/>
  <c r="AD365"/>
  <c r="AE365" s="1"/>
  <c r="AM365" s="1"/>
  <c r="AE260"/>
  <c r="AM260" s="1"/>
  <c r="AD256"/>
  <c r="AF256" s="1"/>
  <c r="AD349"/>
  <c r="AE349" s="1"/>
  <c r="AM349" s="1"/>
  <c r="AJ268"/>
  <c r="AL268" s="1"/>
  <c r="AM268"/>
  <c r="AJ385"/>
  <c r="AL385" s="1"/>
  <c r="AM385"/>
  <c r="AJ423"/>
  <c r="AL423" s="1"/>
  <c r="AM423"/>
  <c r="AI485"/>
  <c r="AK485" s="1"/>
  <c r="AM485"/>
  <c r="AI401"/>
  <c r="AK401" s="1"/>
  <c r="AM401"/>
  <c r="AI272"/>
  <c r="AK272" s="1"/>
  <c r="AM272"/>
  <c r="AJ470"/>
  <c r="AL470" s="1"/>
  <c r="AM470"/>
  <c r="AI481"/>
  <c r="AK481" s="1"/>
  <c r="AM481"/>
  <c r="AI417"/>
  <c r="AK417" s="1"/>
  <c r="AM417"/>
  <c r="AJ279"/>
  <c r="AL279" s="1"/>
  <c r="AM279"/>
  <c r="AD369"/>
  <c r="AE369" s="1"/>
  <c r="AI369" s="1"/>
  <c r="AK369" s="1"/>
  <c r="AF401"/>
  <c r="AD241"/>
  <c r="AF241" s="1"/>
  <c r="AD211"/>
  <c r="AD318"/>
  <c r="AF318" s="1"/>
  <c r="AD331"/>
  <c r="AF331" s="1"/>
  <c r="AD311"/>
  <c r="AF311" s="1"/>
  <c r="AD217"/>
  <c r="AD299"/>
  <c r="AE299" s="1"/>
  <c r="AD280"/>
  <c r="AE280" s="1"/>
  <c r="AD205"/>
  <c r="AD347"/>
  <c r="AE347" s="1"/>
  <c r="AD327"/>
  <c r="AE327" s="1"/>
  <c r="AD339"/>
  <c r="AF339" s="1"/>
  <c r="AD355"/>
  <c r="AE355" s="1"/>
  <c r="AD284"/>
  <c r="AE284" s="1"/>
  <c r="AD262"/>
  <c r="AF262" s="1"/>
  <c r="AD247"/>
  <c r="AF247" s="1"/>
  <c r="AD303"/>
  <c r="AE303" s="1"/>
  <c r="AM303" s="1"/>
  <c r="AD302"/>
  <c r="AF302" s="1"/>
  <c r="AD317"/>
  <c r="AF317" s="1"/>
  <c r="AD271"/>
  <c r="AE271" s="1"/>
  <c r="AD230"/>
  <c r="AE230" s="1"/>
  <c r="AM230" s="1"/>
  <c r="AD249"/>
  <c r="AF249" s="1"/>
  <c r="AD254"/>
  <c r="AE254" s="1"/>
  <c r="AJ254" s="1"/>
  <c r="AL254" s="1"/>
  <c r="AD225"/>
  <c r="AF225" s="1"/>
  <c r="AD377"/>
  <c r="AE377" s="1"/>
  <c r="AI377" s="1"/>
  <c r="AK377" s="1"/>
  <c r="AD361"/>
  <c r="AE361" s="1"/>
  <c r="AD319"/>
  <c r="AF319" s="1"/>
  <c r="AD292"/>
  <c r="AF292" s="1"/>
  <c r="AD276"/>
  <c r="AE276" s="1"/>
  <c r="AD220"/>
  <c r="AF220" s="1"/>
  <c r="AD245"/>
  <c r="AE245" s="1"/>
  <c r="AJ245" s="1"/>
  <c r="AL245" s="1"/>
  <c r="AD258"/>
  <c r="AE258" s="1"/>
  <c r="AM258" s="1"/>
  <c r="AD329"/>
  <c r="AE329" s="1"/>
  <c r="AD296"/>
  <c r="AE296" s="1"/>
  <c r="AD283"/>
  <c r="AF283" s="1"/>
  <c r="AD321"/>
  <c r="AF321" s="1"/>
  <c r="AD333"/>
  <c r="AE333" s="1"/>
  <c r="AD288"/>
  <c r="AE288" s="1"/>
  <c r="AD275"/>
  <c r="AF275" s="1"/>
  <c r="AI403"/>
  <c r="AK403" s="1"/>
  <c r="AD395"/>
  <c r="AE395" s="1"/>
  <c r="AJ421"/>
  <c r="AL421" s="1"/>
  <c r="AJ403"/>
  <c r="AL403" s="1"/>
  <c r="AF403"/>
  <c r="AD308"/>
  <c r="AE308" s="1"/>
  <c r="AM308" s="1"/>
  <c r="AD338"/>
  <c r="AF338" s="1"/>
  <c r="AD326"/>
  <c r="AF326" s="1"/>
  <c r="AD391"/>
  <c r="AF391" s="1"/>
  <c r="AD353"/>
  <c r="AE353" s="1"/>
  <c r="AD343"/>
  <c r="AF343" s="1"/>
  <c r="AD127"/>
  <c r="AJ417"/>
  <c r="AL417" s="1"/>
  <c r="AD307"/>
  <c r="AF307" s="1"/>
  <c r="AD252"/>
  <c r="AF252" s="1"/>
  <c r="AD358"/>
  <c r="AD373"/>
  <c r="AE373" s="1"/>
  <c r="AD363"/>
  <c r="AE363" s="1"/>
  <c r="AD266"/>
  <c r="AE266" s="1"/>
  <c r="AD315"/>
  <c r="AF315" s="1"/>
  <c r="AD335"/>
  <c r="AF335" s="1"/>
  <c r="AD323"/>
  <c r="AF323" s="1"/>
  <c r="AE306"/>
  <c r="AD322"/>
  <c r="AE322" s="1"/>
  <c r="AD346"/>
  <c r="AE346" s="1"/>
  <c r="AD312"/>
  <c r="AF312" s="1"/>
  <c r="AD399"/>
  <c r="AE399" s="1"/>
  <c r="AD375"/>
  <c r="AE375" s="1"/>
  <c r="AD396"/>
  <c r="AE396" s="1"/>
  <c r="AD304"/>
  <c r="AE304" s="1"/>
  <c r="AM304" s="1"/>
  <c r="AD381"/>
  <c r="AE381" s="1"/>
  <c r="AD359"/>
  <c r="AE359" s="1"/>
  <c r="AD351"/>
  <c r="AE351" s="1"/>
  <c r="AD392"/>
  <c r="AF392" s="1"/>
  <c r="AE388"/>
  <c r="AJ388" s="1"/>
  <c r="AL388" s="1"/>
  <c r="AF388"/>
  <c r="AD410"/>
  <c r="AE410" s="1"/>
  <c r="AD332"/>
  <c r="AE332" s="1"/>
  <c r="AD316"/>
  <c r="AF316" s="1"/>
  <c r="AD350"/>
  <c r="AF350" s="1"/>
  <c r="AE368"/>
  <c r="AJ453"/>
  <c r="AL453" s="1"/>
  <c r="AD330"/>
  <c r="AE330" s="1"/>
  <c r="AD344"/>
  <c r="AE344" s="1"/>
  <c r="AD342"/>
  <c r="AF342" s="1"/>
  <c r="AD405"/>
  <c r="AE405" s="1"/>
  <c r="AJ485"/>
  <c r="AL485" s="1"/>
  <c r="AI421"/>
  <c r="AK421" s="1"/>
  <c r="AF421"/>
  <c r="AF419"/>
  <c r="AD259"/>
  <c r="AE259" s="1"/>
  <c r="AM259" s="1"/>
  <c r="AI458"/>
  <c r="AK458" s="1"/>
  <c r="AF492"/>
  <c r="AF337"/>
  <c r="AD404"/>
  <c r="AE404" s="1"/>
  <c r="AD354"/>
  <c r="AI423"/>
  <c r="AK423" s="1"/>
  <c r="AE287"/>
  <c r="AD226"/>
  <c r="AD445"/>
  <c r="AE445" s="1"/>
  <c r="AD387"/>
  <c r="AF268"/>
  <c r="AI268"/>
  <c r="AK268" s="1"/>
  <c r="AE291"/>
  <c r="AD437"/>
  <c r="AE437" s="1"/>
  <c r="AD234"/>
  <c r="AE300"/>
  <c r="AD366"/>
  <c r="AD497"/>
  <c r="AF497" s="1"/>
  <c r="AF453"/>
  <c r="AD435"/>
  <c r="AF435" s="1"/>
  <c r="AD394"/>
  <c r="AE394" s="1"/>
  <c r="AE497"/>
  <c r="AI453"/>
  <c r="AK453" s="1"/>
  <c r="AJ401"/>
  <c r="AL401" s="1"/>
  <c r="AD374"/>
  <c r="AD473"/>
  <c r="AF473" s="1"/>
  <c r="AD441"/>
  <c r="AE441" s="1"/>
  <c r="AD425"/>
  <c r="AD409"/>
  <c r="AD397"/>
  <c r="AE397" s="1"/>
  <c r="AD364"/>
  <c r="AF364" s="1"/>
  <c r="AF485"/>
  <c r="AD467"/>
  <c r="AF467" s="1"/>
  <c r="AD499"/>
  <c r="AD348"/>
  <c r="AE348" s="1"/>
  <c r="AI385"/>
  <c r="AK385" s="1"/>
  <c r="AD477"/>
  <c r="AF477" s="1"/>
  <c r="AD352"/>
  <c r="AF352" s="1"/>
  <c r="AD483"/>
  <c r="AE483" s="1"/>
  <c r="AD443"/>
  <c r="AF443" s="1"/>
  <c r="AD370"/>
  <c r="AF370" s="1"/>
  <c r="AD115"/>
  <c r="AD199"/>
  <c r="AJ481"/>
  <c r="AL481" s="1"/>
  <c r="AD378"/>
  <c r="AD493"/>
  <c r="AD407"/>
  <c r="AE407" s="1"/>
  <c r="AM407" s="1"/>
  <c r="AD415"/>
  <c r="AD393"/>
  <c r="AF474"/>
  <c r="AD475"/>
  <c r="AF475" s="1"/>
  <c r="AD491"/>
  <c r="AF491" s="1"/>
  <c r="AD360"/>
  <c r="AJ449"/>
  <c r="AL449" s="1"/>
  <c r="AI449"/>
  <c r="AK449" s="1"/>
  <c r="AF481"/>
  <c r="AD431"/>
  <c r="AE431" s="1"/>
  <c r="AD439"/>
  <c r="AD447"/>
  <c r="AE447" s="1"/>
  <c r="AD471"/>
  <c r="AF471" s="1"/>
  <c r="AD461"/>
  <c r="AH389"/>
  <c r="AD389"/>
  <c r="AH334"/>
  <c r="AD334"/>
  <c r="AD376"/>
  <c r="AJ458"/>
  <c r="AL458" s="1"/>
  <c r="AF458"/>
  <c r="AD411"/>
  <c r="AE411" s="1"/>
  <c r="AD427"/>
  <c r="AE427" s="1"/>
  <c r="AM427" s="1"/>
  <c r="AD430"/>
  <c r="AF430" s="1"/>
  <c r="AD446"/>
  <c r="AF446" s="1"/>
  <c r="AF423"/>
  <c r="AD462"/>
  <c r="AE462" s="1"/>
  <c r="AI462" s="1"/>
  <c r="AK462" s="1"/>
  <c r="AD478"/>
  <c r="AH487"/>
  <c r="AJ487" s="1"/>
  <c r="AL487" s="1"/>
  <c r="AF465"/>
  <c r="AE465"/>
  <c r="AD195"/>
  <c r="AJ457"/>
  <c r="AL457" s="1"/>
  <c r="AI457"/>
  <c r="AK457" s="1"/>
  <c r="AF417"/>
  <c r="AF457"/>
  <c r="AD386"/>
  <c r="AD479"/>
  <c r="AF479" s="1"/>
  <c r="AD402"/>
  <c r="AD495"/>
  <c r="AF495" s="1"/>
  <c r="AD362"/>
  <c r="AD434"/>
  <c r="AD450"/>
  <c r="AD466"/>
  <c r="AH463"/>
  <c r="AD463"/>
  <c r="AH455"/>
  <c r="AD455"/>
  <c r="AH426"/>
  <c r="AD426"/>
  <c r="AH418"/>
  <c r="AD418"/>
  <c r="AH398"/>
  <c r="AD398"/>
  <c r="AH390"/>
  <c r="AD390"/>
  <c r="AH459"/>
  <c r="AD459"/>
  <c r="AH451"/>
  <c r="AD451"/>
  <c r="AH422"/>
  <c r="AD422"/>
  <c r="AH414"/>
  <c r="AD414"/>
  <c r="AH406"/>
  <c r="AD406"/>
  <c r="AH382"/>
  <c r="AD382"/>
  <c r="AI470"/>
  <c r="AK470" s="1"/>
  <c r="AE438"/>
  <c r="AM438" s="1"/>
  <c r="AF470"/>
  <c r="AE325"/>
  <c r="AM325" s="1"/>
  <c r="AF487"/>
  <c r="AH412"/>
  <c r="AD412"/>
  <c r="AH420"/>
  <c r="AD420"/>
  <c r="AH428"/>
  <c r="AD428"/>
  <c r="AH436"/>
  <c r="AD436"/>
  <c r="AH444"/>
  <c r="AD444"/>
  <c r="AH452"/>
  <c r="AD452"/>
  <c r="AH460"/>
  <c r="AD460"/>
  <c r="AH468"/>
  <c r="AD468"/>
  <c r="AH476"/>
  <c r="AD476"/>
  <c r="AH408"/>
  <c r="AD408"/>
  <c r="AH416"/>
  <c r="AD416"/>
  <c r="AH424"/>
  <c r="AD424"/>
  <c r="AH432"/>
  <c r="AD432"/>
  <c r="AH440"/>
  <c r="AD440"/>
  <c r="AH448"/>
  <c r="AD448"/>
  <c r="AD456"/>
  <c r="AH456"/>
  <c r="AH464"/>
  <c r="AD464"/>
  <c r="AH472"/>
  <c r="AD472"/>
  <c r="AH480"/>
  <c r="AD480"/>
  <c r="R5"/>
  <c r="P6"/>
  <c r="AD301"/>
  <c r="AF301" s="1"/>
  <c r="AF279"/>
  <c r="AI279"/>
  <c r="AK279" s="1"/>
  <c r="AF449"/>
  <c r="AE267"/>
  <c r="AM267" s="1"/>
  <c r="AJ272"/>
  <c r="AL272" s="1"/>
  <c r="AD72"/>
  <c r="AD109"/>
  <c r="AD124"/>
  <c r="AF385"/>
  <c r="AF372"/>
  <c r="AD193"/>
  <c r="AI372"/>
  <c r="AK372" s="1"/>
  <c r="AJ372"/>
  <c r="AL372" s="1"/>
  <c r="AF367"/>
  <c r="AD75"/>
  <c r="AF314"/>
  <c r="AD198"/>
  <c r="AD285"/>
  <c r="AF285" s="1"/>
  <c r="AD269"/>
  <c r="AE269" s="1"/>
  <c r="AM269" s="1"/>
  <c r="AD261"/>
  <c r="AE261" s="1"/>
  <c r="AM261" s="1"/>
  <c r="AF272"/>
  <c r="AI314"/>
  <c r="AK314" s="1"/>
  <c r="AJ314"/>
  <c r="AL314" s="1"/>
  <c r="AI367"/>
  <c r="AK367" s="1"/>
  <c r="AJ367"/>
  <c r="AL367" s="1"/>
  <c r="AI337"/>
  <c r="AK337" s="1"/>
  <c r="AJ337"/>
  <c r="AL337" s="1"/>
  <c r="U5"/>
  <c r="V5" s="1"/>
  <c r="AE341"/>
  <c r="AM341" s="1"/>
  <c r="AE313"/>
  <c r="AM313" s="1"/>
  <c r="AF227"/>
  <c r="AD263"/>
  <c r="AE263" s="1"/>
  <c r="AD63"/>
  <c r="AD251"/>
  <c r="AE251" s="1"/>
  <c r="AM251" s="1"/>
  <c r="AD216"/>
  <c r="AE310"/>
  <c r="AM310" s="1"/>
  <c r="AI227"/>
  <c r="AK227" s="1"/>
  <c r="AD298"/>
  <c r="AF298" s="1"/>
  <c r="AD253"/>
  <c r="AE253" s="1"/>
  <c r="AM253" s="1"/>
  <c r="AD151"/>
  <c r="AD148"/>
  <c r="AD231"/>
  <c r="AF231" s="1"/>
  <c r="AF324"/>
  <c r="AE324"/>
  <c r="AM324" s="1"/>
  <c r="AE320"/>
  <c r="AM320" s="1"/>
  <c r="AF320"/>
  <c r="AF305"/>
  <c r="AE305"/>
  <c r="AM305" s="1"/>
  <c r="AD242"/>
  <c r="AJ227"/>
  <c r="AL227" s="1"/>
  <c r="AD80"/>
  <c r="G14"/>
  <c r="H14" s="1"/>
  <c r="AE219"/>
  <c r="AH486"/>
  <c r="AD486"/>
  <c r="AD488"/>
  <c r="AF496"/>
  <c r="AE496"/>
  <c r="AM496" s="1"/>
  <c r="AD293"/>
  <c r="AD277"/>
  <c r="AD102"/>
  <c r="AD33"/>
  <c r="AH201"/>
  <c r="AD201"/>
  <c r="AH228"/>
  <c r="AD228"/>
  <c r="AH232"/>
  <c r="AD232"/>
  <c r="AD229"/>
  <c r="AD85"/>
  <c r="AH202"/>
  <c r="AD202"/>
  <c r="AD294"/>
  <c r="AD110"/>
  <c r="AD93"/>
  <c r="AD255"/>
  <c r="AD105"/>
  <c r="AD498"/>
  <c r="AD286"/>
  <c r="AD278"/>
  <c r="AD270"/>
  <c r="AD265"/>
  <c r="AD239"/>
  <c r="AD54"/>
  <c r="AD238"/>
  <c r="AH482"/>
  <c r="AD482"/>
  <c r="AD484"/>
  <c r="AD490"/>
  <c r="AH490"/>
  <c r="AD297"/>
  <c r="AD289"/>
  <c r="AD281"/>
  <c r="AD273"/>
  <c r="AD45"/>
  <c r="AH45"/>
  <c r="AH243"/>
  <c r="AD243"/>
  <c r="AH224"/>
  <c r="AD224"/>
  <c r="AD282"/>
  <c r="AD257"/>
  <c r="AE246"/>
  <c r="AM246" s="1"/>
  <c r="AF246"/>
  <c r="AF237"/>
  <c r="AE237"/>
  <c r="AM237" s="1"/>
  <c r="AD120"/>
  <c r="AD244"/>
  <c r="AD494"/>
  <c r="AD290"/>
  <c r="AD274"/>
  <c r="AD223"/>
  <c r="AD236"/>
  <c r="AI419"/>
  <c r="AK419" s="1"/>
  <c r="AJ419"/>
  <c r="AL419" s="1"/>
  <c r="AD187"/>
  <c r="AF250"/>
  <c r="AE250"/>
  <c r="AM250" s="1"/>
  <c r="AF221"/>
  <c r="AE221"/>
  <c r="AM221" s="1"/>
  <c r="AD24"/>
  <c r="AD19"/>
  <c r="G19"/>
  <c r="U12"/>
  <c r="AH12"/>
  <c r="AD176"/>
  <c r="AH176"/>
  <c r="AH233"/>
  <c r="AD233"/>
  <c r="AD90"/>
  <c r="AD240"/>
  <c r="AH214"/>
  <c r="AD214"/>
  <c r="AD140"/>
  <c r="AD196"/>
  <c r="AD248"/>
  <c r="AD152"/>
  <c r="AH152"/>
  <c r="AD58"/>
  <c r="AH17"/>
  <c r="AD17"/>
  <c r="U17"/>
  <c r="AD18"/>
  <c r="G18"/>
  <c r="H18" s="1"/>
  <c r="AH10"/>
  <c r="U10"/>
  <c r="AH6"/>
  <c r="U6"/>
  <c r="G10"/>
  <c r="AD10"/>
  <c r="AD7"/>
  <c r="G7"/>
  <c r="AD135"/>
  <c r="AD166"/>
  <c r="AH25"/>
  <c r="U25"/>
  <c r="AD23"/>
  <c r="AD190"/>
  <c r="AD65"/>
  <c r="AH31"/>
  <c r="AD31"/>
  <c r="AD131"/>
  <c r="AD35"/>
  <c r="AD92"/>
  <c r="AD146"/>
  <c r="AD97"/>
  <c r="AH18"/>
  <c r="U18"/>
  <c r="AD6"/>
  <c r="G6"/>
  <c r="H6" s="1"/>
  <c r="AH14"/>
  <c r="U14"/>
  <c r="AD164"/>
  <c r="AD122"/>
  <c r="AH27"/>
  <c r="U27"/>
  <c r="G21"/>
  <c r="H21" s="1"/>
  <c r="AD21"/>
  <c r="AD15"/>
  <c r="G15"/>
  <c r="AD3"/>
  <c r="G3"/>
  <c r="H3" s="1"/>
  <c r="AD4"/>
  <c r="G4"/>
  <c r="H4" s="1"/>
  <c r="U2"/>
  <c r="U26"/>
  <c r="U24"/>
  <c r="U4"/>
  <c r="AH4"/>
  <c r="AD191"/>
  <c r="AD113"/>
  <c r="AD158"/>
  <c r="AH79"/>
  <c r="AD79"/>
  <c r="AH185"/>
  <c r="AD185"/>
  <c r="AH23"/>
  <c r="U23"/>
  <c r="AH136"/>
  <c r="AD136"/>
  <c r="AD197"/>
  <c r="AD94"/>
  <c r="AD36"/>
  <c r="AD46"/>
  <c r="AD170"/>
  <c r="AD47"/>
  <c r="AH21"/>
  <c r="U21"/>
  <c r="AH13"/>
  <c r="U13"/>
  <c r="AD8"/>
  <c r="G8"/>
  <c r="H8" s="1"/>
  <c r="U7"/>
  <c r="AH7"/>
  <c r="AD218"/>
  <c r="AD139"/>
  <c r="AH222"/>
  <c r="AD222"/>
  <c r="AH208"/>
  <c r="AD208"/>
  <c r="AH84"/>
  <c r="AD84"/>
  <c r="AD125"/>
  <c r="AD62"/>
  <c r="AD215"/>
  <c r="AD189"/>
  <c r="AH15"/>
  <c r="U15"/>
  <c r="AH16"/>
  <c r="U16"/>
  <c r="AD20"/>
  <c r="AH9"/>
  <c r="U9"/>
  <c r="AD14"/>
  <c r="G12"/>
  <c r="H12" s="1"/>
  <c r="AH11"/>
  <c r="U11"/>
  <c r="G2"/>
  <c r="H2" s="1"/>
  <c r="F2" s="1"/>
  <c r="Z2" s="1"/>
  <c r="A2" s="1"/>
  <c r="G17"/>
  <c r="AD2"/>
  <c r="AD168"/>
  <c r="AD186"/>
  <c r="AH137"/>
  <c r="AD137"/>
  <c r="AD111"/>
  <c r="AD43"/>
  <c r="AD132"/>
  <c r="AD129"/>
  <c r="AD160"/>
  <c r="AD161"/>
  <c r="AD150"/>
  <c r="AD163"/>
  <c r="AH19"/>
  <c r="U19"/>
  <c r="AH8"/>
  <c r="U8"/>
  <c r="AD9"/>
  <c r="G9"/>
  <c r="AD210"/>
  <c r="AD167"/>
  <c r="AH167"/>
  <c r="AD165"/>
  <c r="AH235"/>
  <c r="AD235"/>
  <c r="AD179"/>
  <c r="AD206"/>
  <c r="AD16"/>
  <c r="G16"/>
  <c r="H16" s="1"/>
  <c r="AH20"/>
  <c r="U20"/>
  <c r="AD11"/>
  <c r="G11"/>
  <c r="H11" s="1"/>
  <c r="AH3"/>
  <c r="U3"/>
  <c r="AD5"/>
  <c r="G5"/>
  <c r="G13"/>
  <c r="AD13"/>
  <c r="AD86"/>
  <c r="AH55"/>
  <c r="AD55"/>
  <c r="AD51"/>
  <c r="AH68"/>
  <c r="AD68"/>
  <c r="AD40"/>
  <c r="AD175"/>
  <c r="AD138"/>
  <c r="AD25"/>
  <c r="AH99"/>
  <c r="AD99"/>
  <c r="AD12"/>
  <c r="U22"/>
  <c r="G20"/>
  <c r="H20" s="1"/>
  <c r="AD78"/>
  <c r="AD130"/>
  <c r="AD108"/>
  <c r="AJ492"/>
  <c r="AL492" s="1"/>
  <c r="AI492"/>
  <c r="AK492" s="1"/>
  <c r="E158"/>
  <c r="AD192"/>
  <c r="G192"/>
  <c r="H192" s="1"/>
  <c r="AH177"/>
  <c r="U177"/>
  <c r="AD114"/>
  <c r="G114"/>
  <c r="H114" s="1"/>
  <c r="AD188"/>
  <c r="G188"/>
  <c r="H188" s="1"/>
  <c r="AD181"/>
  <c r="G181"/>
  <c r="H181" s="1"/>
  <c r="AD184"/>
  <c r="G184"/>
  <c r="H184" s="1"/>
  <c r="AH50"/>
  <c r="U50"/>
  <c r="AH156"/>
  <c r="AD156"/>
  <c r="U156"/>
  <c r="AH76"/>
  <c r="U76"/>
  <c r="AD182"/>
  <c r="G182"/>
  <c r="H182" s="1"/>
  <c r="AH143"/>
  <c r="U143"/>
  <c r="G52"/>
  <c r="H52" s="1"/>
  <c r="AD52"/>
  <c r="AH38"/>
  <c r="AD38"/>
  <c r="U38"/>
  <c r="AD83"/>
  <c r="G83"/>
  <c r="H83" s="1"/>
  <c r="AH49"/>
  <c r="U49"/>
  <c r="AH64"/>
  <c r="AD64"/>
  <c r="U64"/>
  <c r="AH73"/>
  <c r="U73"/>
  <c r="AH133"/>
  <c r="AD133"/>
  <c r="U133"/>
  <c r="AH34"/>
  <c r="AD34"/>
  <c r="U34"/>
  <c r="AH118"/>
  <c r="U118"/>
  <c r="AD159"/>
  <c r="G159"/>
  <c r="H159" s="1"/>
  <c r="G200"/>
  <c r="H200" s="1"/>
  <c r="AD200"/>
  <c r="AD172"/>
  <c r="G172"/>
  <c r="H172" s="1"/>
  <c r="AH28"/>
  <c r="U51"/>
  <c r="U136"/>
  <c r="U63"/>
  <c r="U172"/>
  <c r="U115"/>
  <c r="U36"/>
  <c r="U47"/>
  <c r="U40"/>
  <c r="U122"/>
  <c r="U58"/>
  <c r="U165"/>
  <c r="U200"/>
  <c r="U48"/>
  <c r="U127"/>
  <c r="U94"/>
  <c r="U130"/>
  <c r="U33"/>
  <c r="U109"/>
  <c r="U37"/>
  <c r="U117"/>
  <c r="U78"/>
  <c r="U151"/>
  <c r="U138"/>
  <c r="U163"/>
  <c r="U111"/>
  <c r="U113"/>
  <c r="U86"/>
  <c r="U191"/>
  <c r="U124"/>
  <c r="U45"/>
  <c r="U89"/>
  <c r="U199"/>
  <c r="U171"/>
  <c r="U35"/>
  <c r="U28"/>
  <c r="U150"/>
  <c r="U120"/>
  <c r="U91"/>
  <c r="U52"/>
  <c r="U85"/>
  <c r="U158"/>
  <c r="U110"/>
  <c r="U164"/>
  <c r="U87"/>
  <c r="U103"/>
  <c r="U196"/>
  <c r="U181"/>
  <c r="U93"/>
  <c r="U55"/>
  <c r="U144"/>
  <c r="U189"/>
  <c r="U106"/>
  <c r="U108"/>
  <c r="U61"/>
  <c r="U43"/>
  <c r="U160"/>
  <c r="U140"/>
  <c r="U88"/>
  <c r="U39"/>
  <c r="U131"/>
  <c r="U161"/>
  <c r="U80"/>
  <c r="U148"/>
  <c r="U46"/>
  <c r="U147"/>
  <c r="U90"/>
  <c r="U66"/>
  <c r="U99"/>
  <c r="U195"/>
  <c r="U152"/>
  <c r="U137"/>
  <c r="U97"/>
  <c r="U175"/>
  <c r="U201"/>
  <c r="U62"/>
  <c r="U176"/>
  <c r="U198"/>
  <c r="U84"/>
  <c r="U192"/>
  <c r="U92"/>
  <c r="U101"/>
  <c r="U83"/>
  <c r="U75"/>
  <c r="U169"/>
  <c r="U128"/>
  <c r="U190"/>
  <c r="U65"/>
  <c r="U54"/>
  <c r="U203"/>
  <c r="U125"/>
  <c r="U56"/>
  <c r="U168"/>
  <c r="U81"/>
  <c r="U139"/>
  <c r="U252"/>
  <c r="U255"/>
  <c r="U256"/>
  <c r="U259"/>
  <c r="U260"/>
  <c r="U263"/>
  <c r="U264"/>
  <c r="U268"/>
  <c r="U270"/>
  <c r="U272"/>
  <c r="U274"/>
  <c r="U276"/>
  <c r="U278"/>
  <c r="U280"/>
  <c r="U282"/>
  <c r="U284"/>
  <c r="U286"/>
  <c r="U288"/>
  <c r="U290"/>
  <c r="U119"/>
  <c r="U31"/>
  <c r="U186"/>
  <c r="U155"/>
  <c r="U129"/>
  <c r="U105"/>
  <c r="U167"/>
  <c r="U135"/>
  <c r="U197"/>
  <c r="U179"/>
  <c r="U82"/>
  <c r="U202"/>
  <c r="U102"/>
  <c r="U146"/>
  <c r="U60"/>
  <c r="U126"/>
  <c r="U132"/>
  <c r="U185"/>
  <c r="U166"/>
  <c r="U79"/>
  <c r="U74"/>
  <c r="U170"/>
  <c r="U188"/>
  <c r="U141"/>
  <c r="U187"/>
  <c r="U98"/>
  <c r="U68"/>
  <c r="U332"/>
  <c r="U340"/>
  <c r="U348"/>
  <c r="U356"/>
  <c r="U364"/>
  <c r="U372"/>
  <c r="U303"/>
  <c r="U307"/>
  <c r="U311"/>
  <c r="U315"/>
  <c r="U319"/>
  <c r="U323"/>
  <c r="U327"/>
  <c r="U335"/>
  <c r="U343"/>
  <c r="U351"/>
  <c r="U359"/>
  <c r="U367"/>
  <c r="U375"/>
  <c r="U398"/>
  <c r="U406"/>
  <c r="U414"/>
  <c r="U422"/>
  <c r="U381"/>
  <c r="U389"/>
  <c r="U397"/>
  <c r="U405"/>
  <c r="U413"/>
  <c r="U421"/>
  <c r="U428"/>
  <c r="U455"/>
  <c r="U463"/>
  <c r="U334"/>
  <c r="U342"/>
  <c r="U350"/>
  <c r="U358"/>
  <c r="U366"/>
  <c r="U374"/>
  <c r="U306"/>
  <c r="U310"/>
  <c r="U314"/>
  <c r="U318"/>
  <c r="U322"/>
  <c r="U326"/>
  <c r="U333"/>
  <c r="U341"/>
  <c r="U349"/>
  <c r="U357"/>
  <c r="U365"/>
  <c r="U373"/>
  <c r="U380"/>
  <c r="U384"/>
  <c r="U388"/>
  <c r="U392"/>
  <c r="U400"/>
  <c r="U408"/>
  <c r="U416"/>
  <c r="U424"/>
  <c r="U379"/>
  <c r="U387"/>
  <c r="U395"/>
  <c r="U403"/>
  <c r="U411"/>
  <c r="U419"/>
  <c r="U427"/>
  <c r="U494"/>
  <c r="U499"/>
  <c r="U495"/>
  <c r="U485"/>
  <c r="U483"/>
  <c r="U477"/>
  <c r="U472"/>
  <c r="U470"/>
  <c r="U464"/>
  <c r="U462"/>
  <c r="U454"/>
  <c r="U448"/>
  <c r="U442"/>
  <c r="U440"/>
  <c r="U436"/>
  <c r="U432"/>
  <c r="U453"/>
  <c r="U486"/>
  <c r="U484"/>
  <c r="U482"/>
  <c r="U480"/>
  <c r="U478"/>
  <c r="U476"/>
  <c r="U460"/>
  <c r="U456"/>
  <c r="U452"/>
  <c r="U449"/>
  <c r="U447"/>
  <c r="U445"/>
  <c r="U443"/>
  <c r="U441"/>
  <c r="U439"/>
  <c r="U437"/>
  <c r="U435"/>
  <c r="U433"/>
  <c r="U431"/>
  <c r="U429"/>
  <c r="U457"/>
  <c r="U292"/>
  <c r="U296"/>
  <c r="U300"/>
  <c r="U266"/>
  <c r="U336"/>
  <c r="U352"/>
  <c r="U368"/>
  <c r="U305"/>
  <c r="U313"/>
  <c r="U321"/>
  <c r="U331"/>
  <c r="U347"/>
  <c r="U363"/>
  <c r="U394"/>
  <c r="U410"/>
  <c r="U426"/>
  <c r="U393"/>
  <c r="U409"/>
  <c r="U425"/>
  <c r="U459"/>
  <c r="U254"/>
  <c r="U258"/>
  <c r="U262"/>
  <c r="U267"/>
  <c r="U271"/>
  <c r="U275"/>
  <c r="U279"/>
  <c r="U283"/>
  <c r="U287"/>
  <c r="U291"/>
  <c r="U295"/>
  <c r="U299"/>
  <c r="U330"/>
  <c r="U346"/>
  <c r="U362"/>
  <c r="U304"/>
  <c r="U312"/>
  <c r="U320"/>
  <c r="U329"/>
  <c r="U345"/>
  <c r="U361"/>
  <c r="U378"/>
  <c r="U386"/>
  <c r="U396"/>
  <c r="U412"/>
  <c r="U377"/>
  <c r="U391"/>
  <c r="U407"/>
  <c r="U423"/>
  <c r="U498"/>
  <c r="U491"/>
  <c r="U479"/>
  <c r="U466"/>
  <c r="U458"/>
  <c r="U446"/>
  <c r="U434"/>
  <c r="U461"/>
  <c r="U496"/>
  <c r="U488"/>
  <c r="U497"/>
  <c r="U489"/>
  <c r="U473"/>
  <c r="U469"/>
  <c r="U465"/>
  <c r="U214"/>
  <c r="U294"/>
  <c r="U298"/>
  <c r="U302"/>
  <c r="U328"/>
  <c r="U344"/>
  <c r="U360"/>
  <c r="U376"/>
  <c r="U309"/>
  <c r="U317"/>
  <c r="U325"/>
  <c r="U339"/>
  <c r="U355"/>
  <c r="U371"/>
  <c r="U402"/>
  <c r="U418"/>
  <c r="U385"/>
  <c r="U401"/>
  <c r="U417"/>
  <c r="U451"/>
  <c r="U253"/>
  <c r="U257"/>
  <c r="U261"/>
  <c r="U265"/>
  <c r="U269"/>
  <c r="U273"/>
  <c r="U277"/>
  <c r="U281"/>
  <c r="U285"/>
  <c r="U289"/>
  <c r="U293"/>
  <c r="U297"/>
  <c r="U301"/>
  <c r="U338"/>
  <c r="U354"/>
  <c r="U370"/>
  <c r="U308"/>
  <c r="U316"/>
  <c r="U324"/>
  <c r="U337"/>
  <c r="U353"/>
  <c r="U369"/>
  <c r="U382"/>
  <c r="U390"/>
  <c r="U404"/>
  <c r="U420"/>
  <c r="U383"/>
  <c r="U399"/>
  <c r="U415"/>
  <c r="U490"/>
  <c r="U487"/>
  <c r="U481"/>
  <c r="U474"/>
  <c r="U468"/>
  <c r="U450"/>
  <c r="U444"/>
  <c r="U438"/>
  <c r="U430"/>
  <c r="U500"/>
  <c r="U492"/>
  <c r="U501"/>
  <c r="U493"/>
  <c r="U475"/>
  <c r="U471"/>
  <c r="U467"/>
  <c r="U204"/>
  <c r="U206"/>
  <c r="U205"/>
  <c r="U207"/>
  <c r="U244"/>
  <c r="U251"/>
  <c r="U239"/>
  <c r="U223"/>
  <c r="U231"/>
  <c r="U233"/>
  <c r="U238"/>
  <c r="U228"/>
  <c r="U243"/>
  <c r="U246"/>
  <c r="U219"/>
  <c r="U235"/>
  <c r="U240"/>
  <c r="U248"/>
  <c r="U211"/>
  <c r="U237"/>
  <c r="U249"/>
  <c r="U241"/>
  <c r="U209"/>
  <c r="U208"/>
  <c r="U210"/>
  <c r="U250"/>
  <c r="U245"/>
  <c r="U226"/>
  <c r="U227"/>
  <c r="U247"/>
  <c r="U221"/>
  <c r="U234"/>
  <c r="U216"/>
  <c r="U229"/>
  <c r="U236"/>
  <c r="U222"/>
  <c r="U218"/>
  <c r="U217"/>
  <c r="U230"/>
  <c r="U232"/>
  <c r="U212"/>
  <c r="U215"/>
  <c r="U220"/>
  <c r="U224"/>
  <c r="U213"/>
  <c r="U242"/>
  <c r="U225"/>
  <c r="AD106"/>
  <c r="G106"/>
  <c r="H106" s="1"/>
  <c r="AD178"/>
  <c r="G178"/>
  <c r="H178" s="1"/>
  <c r="AH41"/>
  <c r="AD41"/>
  <c r="U41"/>
  <c r="AD98"/>
  <c r="G98"/>
  <c r="H98" s="1"/>
  <c r="AH134"/>
  <c r="U134"/>
  <c r="AD134"/>
  <c r="AD27"/>
  <c r="G27"/>
  <c r="H27" s="1"/>
  <c r="AD57"/>
  <c r="G57"/>
  <c r="H57" s="1"/>
  <c r="AD60"/>
  <c r="G60"/>
  <c r="H60" s="1"/>
  <c r="AH194"/>
  <c r="U194"/>
  <c r="G28"/>
  <c r="H28" s="1"/>
  <c r="AD28"/>
  <c r="AH116"/>
  <c r="U116"/>
  <c r="AH57"/>
  <c r="U57"/>
  <c r="AD100"/>
  <c r="G100"/>
  <c r="H100" s="1"/>
  <c r="G119"/>
  <c r="H119" s="1"/>
  <c r="AD119"/>
  <c r="AD101"/>
  <c r="G101"/>
  <c r="H101" s="1"/>
  <c r="AD61"/>
  <c r="G61"/>
  <c r="H61" s="1"/>
  <c r="AH71"/>
  <c r="U71"/>
  <c r="AH121"/>
  <c r="U121"/>
  <c r="AH104"/>
  <c r="U104"/>
  <c r="AH67"/>
  <c r="U67"/>
  <c r="AH77"/>
  <c r="U77"/>
  <c r="AH114"/>
  <c r="U114"/>
  <c r="AH70"/>
  <c r="AD70"/>
  <c r="U70"/>
  <c r="AD82"/>
  <c r="G82"/>
  <c r="H82" s="1"/>
  <c r="AD116"/>
  <c r="G116"/>
  <c r="H116" s="1"/>
  <c r="G144"/>
  <c r="H144" s="1"/>
  <c r="AD144"/>
  <c r="AH112"/>
  <c r="AD112"/>
  <c r="U112"/>
  <c r="AH178"/>
  <c r="U178"/>
  <c r="AH29"/>
  <c r="U29"/>
  <c r="G24"/>
  <c r="G25"/>
  <c r="G30"/>
  <c r="G22"/>
  <c r="H22" s="1"/>
  <c r="G23"/>
  <c r="G31"/>
  <c r="AD22"/>
  <c r="G72"/>
  <c r="G156"/>
  <c r="G187"/>
  <c r="G129"/>
  <c r="G185"/>
  <c r="G139"/>
  <c r="G193"/>
  <c r="G107"/>
  <c r="G189"/>
  <c r="G47"/>
  <c r="G166"/>
  <c r="G151"/>
  <c r="G121"/>
  <c r="G138"/>
  <c r="G180"/>
  <c r="G130"/>
  <c r="G135"/>
  <c r="G90"/>
  <c r="G58"/>
  <c r="G137"/>
  <c r="G133"/>
  <c r="G131"/>
  <c r="G176"/>
  <c r="G170"/>
  <c r="G46"/>
  <c r="G150"/>
  <c r="G158"/>
  <c r="G45"/>
  <c r="G173"/>
  <c r="G199"/>
  <c r="G174"/>
  <c r="G97"/>
  <c r="G33"/>
  <c r="G168"/>
  <c r="G112"/>
  <c r="G113"/>
  <c r="G161"/>
  <c r="G115"/>
  <c r="G142"/>
  <c r="G41"/>
  <c r="G148"/>
  <c r="G125"/>
  <c r="G86"/>
  <c r="G145"/>
  <c r="G177"/>
  <c r="G183"/>
  <c r="G35"/>
  <c r="G64"/>
  <c r="G59"/>
  <c r="G124"/>
  <c r="G132"/>
  <c r="G77"/>
  <c r="G196"/>
  <c r="G89"/>
  <c r="G92"/>
  <c r="G42"/>
  <c r="G134"/>
  <c r="G167"/>
  <c r="G128"/>
  <c r="G84"/>
  <c r="G111"/>
  <c r="G32"/>
  <c r="G195"/>
  <c r="G40"/>
  <c r="G34"/>
  <c r="G99"/>
  <c r="G127"/>
  <c r="G198"/>
  <c r="G54"/>
  <c r="G80"/>
  <c r="G49"/>
  <c r="G136"/>
  <c r="G175"/>
  <c r="G160"/>
  <c r="G68"/>
  <c r="G197"/>
  <c r="G78"/>
  <c r="G93"/>
  <c r="G163"/>
  <c r="G186"/>
  <c r="G50"/>
  <c r="G143"/>
  <c r="G104"/>
  <c r="G79"/>
  <c r="G108"/>
  <c r="G118"/>
  <c r="G94"/>
  <c r="G253"/>
  <c r="G257"/>
  <c r="G261"/>
  <c r="G265"/>
  <c r="G428"/>
  <c r="G424"/>
  <c r="G420"/>
  <c r="G416"/>
  <c r="G412"/>
  <c r="G408"/>
  <c r="G404"/>
  <c r="G400"/>
  <c r="G396"/>
  <c r="G392"/>
  <c r="G385"/>
  <c r="G390"/>
  <c r="G382"/>
  <c r="G376"/>
  <c r="G305"/>
  <c r="G309"/>
  <c r="G313"/>
  <c r="G317"/>
  <c r="G321"/>
  <c r="G325"/>
  <c r="G273"/>
  <c r="G277"/>
  <c r="G281"/>
  <c r="G285"/>
  <c r="G289"/>
  <c r="G293"/>
  <c r="G297"/>
  <c r="G301"/>
  <c r="G333"/>
  <c r="G334"/>
  <c r="G341"/>
  <c r="G342"/>
  <c r="G349"/>
  <c r="G350"/>
  <c r="G357"/>
  <c r="G358"/>
  <c r="G365"/>
  <c r="G366"/>
  <c r="G373"/>
  <c r="G374"/>
  <c r="G252"/>
  <c r="G255"/>
  <c r="G259"/>
  <c r="G263"/>
  <c r="G266"/>
  <c r="G425"/>
  <c r="G421"/>
  <c r="G417"/>
  <c r="G413"/>
  <c r="G409"/>
  <c r="G405"/>
  <c r="G401"/>
  <c r="G397"/>
  <c r="G393"/>
  <c r="G387"/>
  <c r="G379"/>
  <c r="G384"/>
  <c r="G377"/>
  <c r="G306"/>
  <c r="G310"/>
  <c r="G314"/>
  <c r="G318"/>
  <c r="G322"/>
  <c r="G326"/>
  <c r="G272"/>
  <c r="G276"/>
  <c r="G280"/>
  <c r="G284"/>
  <c r="G288"/>
  <c r="G292"/>
  <c r="G296"/>
  <c r="G300"/>
  <c r="G327"/>
  <c r="G328"/>
  <c r="G335"/>
  <c r="G336"/>
  <c r="G343"/>
  <c r="G344"/>
  <c r="G351"/>
  <c r="G352"/>
  <c r="G359"/>
  <c r="G360"/>
  <c r="G367"/>
  <c r="G368"/>
  <c r="G375"/>
  <c r="G164"/>
  <c r="G122"/>
  <c r="G152"/>
  <c r="G63"/>
  <c r="G140"/>
  <c r="G179"/>
  <c r="G120"/>
  <c r="G102"/>
  <c r="G65"/>
  <c r="G105"/>
  <c r="G95"/>
  <c r="G85"/>
  <c r="G43"/>
  <c r="G165"/>
  <c r="G191"/>
  <c r="G36"/>
  <c r="G55"/>
  <c r="G38"/>
  <c r="G53"/>
  <c r="G153"/>
  <c r="G51"/>
  <c r="G75"/>
  <c r="G157"/>
  <c r="G146"/>
  <c r="G70"/>
  <c r="G109"/>
  <c r="G44"/>
  <c r="G67"/>
  <c r="G96"/>
  <c r="G190"/>
  <c r="G62"/>
  <c r="G110"/>
  <c r="G269"/>
  <c r="G256"/>
  <c r="G260"/>
  <c r="G264"/>
  <c r="G267"/>
  <c r="G426"/>
  <c r="G422"/>
  <c r="G418"/>
  <c r="G414"/>
  <c r="G410"/>
  <c r="G406"/>
  <c r="G402"/>
  <c r="G398"/>
  <c r="G394"/>
  <c r="G389"/>
  <c r="G381"/>
  <c r="G386"/>
  <c r="G378"/>
  <c r="G303"/>
  <c r="G307"/>
  <c r="G311"/>
  <c r="G315"/>
  <c r="G319"/>
  <c r="G323"/>
  <c r="G271"/>
  <c r="G275"/>
  <c r="G279"/>
  <c r="G283"/>
  <c r="G287"/>
  <c r="G291"/>
  <c r="G295"/>
  <c r="G299"/>
  <c r="G329"/>
  <c r="G330"/>
  <c r="G337"/>
  <c r="G338"/>
  <c r="G345"/>
  <c r="G346"/>
  <c r="G353"/>
  <c r="G354"/>
  <c r="G361"/>
  <c r="G362"/>
  <c r="G369"/>
  <c r="G370"/>
  <c r="G429"/>
  <c r="G254"/>
  <c r="G258"/>
  <c r="G262"/>
  <c r="G268"/>
  <c r="G427"/>
  <c r="G423"/>
  <c r="G419"/>
  <c r="G415"/>
  <c r="G411"/>
  <c r="G407"/>
  <c r="G403"/>
  <c r="G399"/>
  <c r="G395"/>
  <c r="G391"/>
  <c r="G383"/>
  <c r="G388"/>
  <c r="G380"/>
  <c r="G304"/>
  <c r="G308"/>
  <c r="G312"/>
  <c r="G316"/>
  <c r="G320"/>
  <c r="G324"/>
  <c r="G270"/>
  <c r="G274"/>
  <c r="G278"/>
  <c r="G282"/>
  <c r="G286"/>
  <c r="G290"/>
  <c r="G294"/>
  <c r="G298"/>
  <c r="G302"/>
  <c r="G331"/>
  <c r="G332"/>
  <c r="G339"/>
  <c r="G340"/>
  <c r="G347"/>
  <c r="G348"/>
  <c r="G355"/>
  <c r="G356"/>
  <c r="G363"/>
  <c r="G364"/>
  <c r="G371"/>
  <c r="G372"/>
  <c r="G499"/>
  <c r="G496"/>
  <c r="G491"/>
  <c r="G488"/>
  <c r="G479"/>
  <c r="G463"/>
  <c r="G458"/>
  <c r="G455"/>
  <c r="G450"/>
  <c r="G449"/>
  <c r="G448"/>
  <c r="G447"/>
  <c r="G446"/>
  <c r="G445"/>
  <c r="G444"/>
  <c r="G443"/>
  <c r="G442"/>
  <c r="G441"/>
  <c r="G440"/>
  <c r="G439"/>
  <c r="G438"/>
  <c r="G437"/>
  <c r="G436"/>
  <c r="G435"/>
  <c r="G433"/>
  <c r="G430"/>
  <c r="G501"/>
  <c r="G498"/>
  <c r="G493"/>
  <c r="G490"/>
  <c r="G478"/>
  <c r="G477"/>
  <c r="G487"/>
  <c r="G460"/>
  <c r="G457"/>
  <c r="G452"/>
  <c r="G464"/>
  <c r="G434"/>
  <c r="G492"/>
  <c r="G476"/>
  <c r="G462"/>
  <c r="G451"/>
  <c r="G494"/>
  <c r="G489"/>
  <c r="G485"/>
  <c r="G483"/>
  <c r="G481"/>
  <c r="G474"/>
  <c r="G472"/>
  <c r="G470"/>
  <c r="G468"/>
  <c r="G466"/>
  <c r="G461"/>
  <c r="G456"/>
  <c r="G432"/>
  <c r="G500"/>
  <c r="G495"/>
  <c r="G459"/>
  <c r="G454"/>
  <c r="G431"/>
  <c r="G497"/>
  <c r="G480"/>
  <c r="G486"/>
  <c r="G484"/>
  <c r="G482"/>
  <c r="G475"/>
  <c r="G473"/>
  <c r="G471"/>
  <c r="G469"/>
  <c r="G467"/>
  <c r="G465"/>
  <c r="G453"/>
  <c r="G220"/>
  <c r="G236"/>
  <c r="G213"/>
  <c r="G229"/>
  <c r="G219"/>
  <c r="G240"/>
  <c r="G208"/>
  <c r="G224"/>
  <c r="G212"/>
  <c r="G205"/>
  <c r="G203"/>
  <c r="G239"/>
  <c r="G242"/>
  <c r="G206"/>
  <c r="G248"/>
  <c r="G234"/>
  <c r="G201"/>
  <c r="G230"/>
  <c r="G223"/>
  <c r="G244"/>
  <c r="G209"/>
  <c r="G202"/>
  <c r="G218"/>
  <c r="G231"/>
  <c r="G241"/>
  <c r="G214"/>
  <c r="G243"/>
  <c r="G222"/>
  <c r="G233"/>
  <c r="G238"/>
  <c r="G221"/>
  <c r="G235"/>
  <c r="G216"/>
  <c r="G237"/>
  <c r="G228"/>
  <c r="G211"/>
  <c r="G250"/>
  <c r="G232"/>
  <c r="G215"/>
  <c r="G210"/>
  <c r="G217"/>
  <c r="G227"/>
  <c r="G207"/>
  <c r="G246"/>
  <c r="G249"/>
  <c r="G225"/>
  <c r="G245"/>
  <c r="G226"/>
  <c r="G204"/>
  <c r="G251"/>
  <c r="G247"/>
  <c r="AD87"/>
  <c r="G87"/>
  <c r="H87" s="1"/>
  <c r="AD88"/>
  <c r="G88"/>
  <c r="H88" s="1"/>
  <c r="AD37"/>
  <c r="G37"/>
  <c r="H37" s="1"/>
  <c r="AH69"/>
  <c r="U69"/>
  <c r="AH154"/>
  <c r="U154"/>
  <c r="AH123"/>
  <c r="U123"/>
  <c r="AH44"/>
  <c r="AD44"/>
  <c r="U44"/>
  <c r="AD39"/>
  <c r="G39"/>
  <c r="H39" s="1"/>
  <c r="AH182"/>
  <c r="U182"/>
  <c r="AH149"/>
  <c r="U149"/>
  <c r="AH53"/>
  <c r="AD53"/>
  <c r="U53"/>
  <c r="AD56"/>
  <c r="G56"/>
  <c r="H56" s="1"/>
  <c r="AE295"/>
  <c r="AF295"/>
  <c r="E136"/>
  <c r="E42"/>
  <c r="E55"/>
  <c r="E148"/>
  <c r="E129"/>
  <c r="E66"/>
  <c r="E179"/>
  <c r="E112"/>
  <c r="E118"/>
  <c r="E199"/>
  <c r="E153"/>
  <c r="E71"/>
  <c r="E54"/>
  <c r="E152"/>
  <c r="E102"/>
  <c r="E96"/>
  <c r="E132"/>
  <c r="E116"/>
  <c r="E110"/>
  <c r="E191"/>
  <c r="E43"/>
  <c r="E80"/>
  <c r="E48"/>
  <c r="E33"/>
  <c r="E159"/>
  <c r="E109"/>
  <c r="E127"/>
  <c r="E157"/>
  <c r="E90"/>
  <c r="E77"/>
  <c r="E53"/>
  <c r="E128"/>
  <c r="E37"/>
  <c r="E169"/>
  <c r="E138"/>
  <c r="E49"/>
  <c r="AD50"/>
  <c r="AD77"/>
  <c r="AD67"/>
  <c r="AD104"/>
  <c r="AH174"/>
  <c r="AD174"/>
  <c r="U174"/>
  <c r="AH153"/>
  <c r="AD153"/>
  <c r="U153"/>
  <c r="AD155"/>
  <c r="G155"/>
  <c r="H155" s="1"/>
  <c r="AH183"/>
  <c r="AD183"/>
  <c r="U183"/>
  <c r="AH159"/>
  <c r="U159"/>
  <c r="AD91"/>
  <c r="G91"/>
  <c r="H91" s="1"/>
  <c r="AH42"/>
  <c r="U42"/>
  <c r="AD42"/>
  <c r="AD66"/>
  <c r="G66"/>
  <c r="H66" s="1"/>
  <c r="AH96"/>
  <c r="AD96"/>
  <c r="U96"/>
  <c r="AD69"/>
  <c r="G69"/>
  <c r="H69" s="1"/>
  <c r="AD117"/>
  <c r="G117"/>
  <c r="H117" s="1"/>
  <c r="AH162"/>
  <c r="U162"/>
  <c r="AH184"/>
  <c r="U184"/>
  <c r="AD154"/>
  <c r="G154"/>
  <c r="H154" s="1"/>
  <c r="AD171"/>
  <c r="G171"/>
  <c r="H171" s="1"/>
  <c r="G169"/>
  <c r="H169" s="1"/>
  <c r="AD169"/>
  <c r="AD194"/>
  <c r="G194"/>
  <c r="H194" s="1"/>
  <c r="AD149"/>
  <c r="G149"/>
  <c r="H149" s="1"/>
  <c r="AH95"/>
  <c r="AD95"/>
  <c r="U95"/>
  <c r="AH30"/>
  <c r="AD30"/>
  <c r="U30"/>
  <c r="AH32"/>
  <c r="AD32"/>
  <c r="U32"/>
  <c r="G26"/>
  <c r="AD26"/>
  <c r="AD81"/>
  <c r="G81"/>
  <c r="H81" s="1"/>
  <c r="AH157"/>
  <c r="AD157"/>
  <c r="U157"/>
  <c r="AH59"/>
  <c r="AD59"/>
  <c r="U59"/>
  <c r="AD123"/>
  <c r="G123"/>
  <c r="AD71"/>
  <c r="G71"/>
  <c r="H71" s="1"/>
  <c r="AD126"/>
  <c r="G126"/>
  <c r="H126" s="1"/>
  <c r="G48"/>
  <c r="H48" s="1"/>
  <c r="AD48"/>
  <c r="AD76"/>
  <c r="G76"/>
  <c r="E500"/>
  <c r="E499"/>
  <c r="E501"/>
  <c r="E24"/>
  <c r="E7"/>
  <c r="E18"/>
  <c r="E5"/>
  <c r="E3"/>
  <c r="E23"/>
  <c r="E161"/>
  <c r="E34"/>
  <c r="E36"/>
  <c r="E19"/>
  <c r="E20"/>
  <c r="E22"/>
  <c r="E11"/>
  <c r="E83"/>
  <c r="E4"/>
  <c r="E175"/>
  <c r="E60"/>
  <c r="E151"/>
  <c r="E12"/>
  <c r="E120"/>
  <c r="E86"/>
  <c r="E58"/>
  <c r="E119"/>
  <c r="E185"/>
  <c r="E122"/>
  <c r="E165"/>
  <c r="E57"/>
  <c r="E142"/>
  <c r="E113"/>
  <c r="E103"/>
  <c r="E44"/>
  <c r="E162"/>
  <c r="E56"/>
  <c r="E134"/>
  <c r="E133"/>
  <c r="E63"/>
  <c r="E79"/>
  <c r="E160"/>
  <c r="E106"/>
  <c r="E93"/>
  <c r="E168"/>
  <c r="E28"/>
  <c r="E141"/>
  <c r="E196"/>
  <c r="E74"/>
  <c r="E21"/>
  <c r="E177"/>
  <c r="E154"/>
  <c r="E38"/>
  <c r="E47"/>
  <c r="E101"/>
  <c r="E194"/>
  <c r="E85"/>
  <c r="E45"/>
  <c r="E188"/>
  <c r="E135"/>
  <c r="E29"/>
  <c r="E166"/>
  <c r="E75"/>
  <c r="E26"/>
  <c r="E178"/>
  <c r="E95"/>
  <c r="E164"/>
  <c r="E150"/>
  <c r="E31"/>
  <c r="E94"/>
  <c r="E87"/>
  <c r="E193"/>
  <c r="E88"/>
  <c r="E2"/>
  <c r="E13"/>
  <c r="E6"/>
  <c r="E14"/>
  <c r="E186"/>
  <c r="E16"/>
  <c r="E114"/>
  <c r="E200"/>
  <c r="E78"/>
  <c r="E61"/>
  <c r="E9"/>
  <c r="E15"/>
  <c r="E82"/>
  <c r="E147"/>
  <c r="E197"/>
  <c r="E68"/>
  <c r="E117"/>
  <c r="E8"/>
  <c r="E108"/>
  <c r="E172"/>
  <c r="E144"/>
  <c r="E143"/>
  <c r="E149"/>
  <c r="E40"/>
  <c r="E192"/>
  <c r="E81"/>
  <c r="E27"/>
  <c r="E146"/>
  <c r="E104"/>
  <c r="E124"/>
  <c r="E198"/>
  <c r="E107"/>
  <c r="E46"/>
  <c r="E52"/>
  <c r="E195"/>
  <c r="E180"/>
  <c r="E84"/>
  <c r="E139"/>
  <c r="E170"/>
  <c r="E72"/>
  <c r="E98"/>
  <c r="E70"/>
  <c r="E10"/>
  <c r="E156"/>
  <c r="E131"/>
  <c r="E51"/>
  <c r="E174"/>
  <c r="E35"/>
  <c r="E59"/>
  <c r="E17"/>
  <c r="E155"/>
  <c r="E99"/>
  <c r="E62"/>
  <c r="E126"/>
  <c r="E173"/>
  <c r="E182"/>
  <c r="E183"/>
  <c r="E167"/>
  <c r="E163"/>
  <c r="E111"/>
  <c r="E115"/>
  <c r="E184"/>
  <c r="E97"/>
  <c r="E32"/>
  <c r="E67"/>
  <c r="E69"/>
  <c r="E92"/>
  <c r="E137"/>
  <c r="E89"/>
  <c r="E123"/>
  <c r="E125"/>
  <c r="AH193"/>
  <c r="U193"/>
  <c r="AH180"/>
  <c r="U180"/>
  <c r="AD180"/>
  <c r="AD162"/>
  <c r="G162"/>
  <c r="H162" s="1"/>
  <c r="AD74"/>
  <c r="G74"/>
  <c r="H74" s="1"/>
  <c r="AH107"/>
  <c r="U107"/>
  <c r="AD107"/>
  <c r="AH145"/>
  <c r="AD145"/>
  <c r="U145"/>
  <c r="AH173"/>
  <c r="AD173"/>
  <c r="U173"/>
  <c r="AD29"/>
  <c r="G29"/>
  <c r="H29" s="1"/>
  <c r="AH72"/>
  <c r="U72"/>
  <c r="AH142"/>
  <c r="U142"/>
  <c r="AD142"/>
  <c r="AD103"/>
  <c r="G103"/>
  <c r="H103" s="1"/>
  <c r="AD73"/>
  <c r="G73"/>
  <c r="H73" s="1"/>
  <c r="AD141"/>
  <c r="G141"/>
  <c r="H141" s="1"/>
  <c r="AD147"/>
  <c r="G147"/>
  <c r="H147" s="1"/>
  <c r="AH100"/>
  <c r="U100"/>
  <c r="AJ260"/>
  <c r="AL260" s="1"/>
  <c r="E64"/>
  <c r="E181"/>
  <c r="E140"/>
  <c r="E30"/>
  <c r="E187"/>
  <c r="E190"/>
  <c r="E50"/>
  <c r="E100"/>
  <c r="E176"/>
  <c r="E39"/>
  <c r="E145"/>
  <c r="E65"/>
  <c r="E121"/>
  <c r="E91"/>
  <c r="E73"/>
  <c r="E76"/>
  <c r="E41"/>
  <c r="E171"/>
  <c r="E189"/>
  <c r="E105"/>
  <c r="E130"/>
  <c r="E25"/>
  <c r="AD121"/>
  <c r="AD177"/>
  <c r="AD118"/>
  <c r="AD143"/>
  <c r="AD49"/>
  <c r="AI260" l="1"/>
  <c r="AK260" s="1"/>
  <c r="AG260" s="1"/>
  <c r="AE442"/>
  <c r="AE212"/>
  <c r="AM212" s="1"/>
  <c r="AE379"/>
  <c r="AM379" s="1"/>
  <c r="AE203"/>
  <c r="AM203" s="1"/>
  <c r="AE213"/>
  <c r="AF207"/>
  <c r="AF203"/>
  <c r="AF213"/>
  <c r="AE207"/>
  <c r="AE198"/>
  <c r="AM198" s="1"/>
  <c r="AE195"/>
  <c r="AE211"/>
  <c r="AJ211" s="1"/>
  <c r="AL211" s="1"/>
  <c r="AE204"/>
  <c r="AM204" s="1"/>
  <c r="AF209"/>
  <c r="AF212"/>
  <c r="AE209"/>
  <c r="AM209" s="1"/>
  <c r="AF217"/>
  <c r="AF216"/>
  <c r="AF205"/>
  <c r="AF199"/>
  <c r="AF193"/>
  <c r="AF187"/>
  <c r="AE148"/>
  <c r="AM148" s="1"/>
  <c r="AE127"/>
  <c r="AM127" s="1"/>
  <c r="AF151"/>
  <c r="AF128"/>
  <c r="AF124"/>
  <c r="AE89"/>
  <c r="AM89" s="1"/>
  <c r="AF89"/>
  <c r="AE75"/>
  <c r="AM75" s="1"/>
  <c r="AE109"/>
  <c r="AI109" s="1"/>
  <c r="AK109" s="1"/>
  <c r="AE115"/>
  <c r="AI115" s="1"/>
  <c r="AK115" s="1"/>
  <c r="AF80"/>
  <c r="AF72"/>
  <c r="AE63"/>
  <c r="AM63" s="1"/>
  <c r="S5"/>
  <c r="W5" s="1"/>
  <c r="Q6"/>
  <c r="AF469"/>
  <c r="AF333"/>
  <c r="AF384"/>
  <c r="AI474"/>
  <c r="AK474" s="1"/>
  <c r="AG474" s="1"/>
  <c r="AM474"/>
  <c r="AI371"/>
  <c r="AK371" s="1"/>
  <c r="AF371"/>
  <c r="AI454"/>
  <c r="AK454" s="1"/>
  <c r="AF433"/>
  <c r="AF413"/>
  <c r="AI413"/>
  <c r="AK413" s="1"/>
  <c r="AE356"/>
  <c r="AM356" s="1"/>
  <c r="AJ413"/>
  <c r="AL413" s="1"/>
  <c r="AE128"/>
  <c r="AM128" s="1"/>
  <c r="AE380"/>
  <c r="AI380" s="1"/>
  <c r="AK380" s="1"/>
  <c r="AI357"/>
  <c r="AK357" s="1"/>
  <c r="AF357"/>
  <c r="AF454"/>
  <c r="AE256"/>
  <c r="AJ256" s="1"/>
  <c r="AL256" s="1"/>
  <c r="AJ371"/>
  <c r="AL371" s="1"/>
  <c r="AJ357"/>
  <c r="AL357" s="1"/>
  <c r="AE336"/>
  <c r="AM336" s="1"/>
  <c r="AJ345"/>
  <c r="AL345" s="1"/>
  <c r="AJ204"/>
  <c r="AL204" s="1"/>
  <c r="AE301"/>
  <c r="AM301" s="1"/>
  <c r="AI264"/>
  <c r="AK264" s="1"/>
  <c r="AG264" s="1"/>
  <c r="AP264" s="1"/>
  <c r="AE391"/>
  <c r="AM391" s="1"/>
  <c r="AE309"/>
  <c r="AM309" s="1"/>
  <c r="AF264"/>
  <c r="AG385"/>
  <c r="AP385" s="1"/>
  <c r="AE383"/>
  <c r="AI383" s="1"/>
  <c r="AK383" s="1"/>
  <c r="AI433"/>
  <c r="AK433" s="1"/>
  <c r="AI345"/>
  <c r="AK345" s="1"/>
  <c r="AF345"/>
  <c r="AF429"/>
  <c r="AF489"/>
  <c r="AJ429"/>
  <c r="AL429" s="1"/>
  <c r="AG429" s="1"/>
  <c r="AM429"/>
  <c r="AG272"/>
  <c r="AN272" s="1"/>
  <c r="AF204"/>
  <c r="AE340"/>
  <c r="AJ340" s="1"/>
  <c r="AL340" s="1"/>
  <c r="AG433"/>
  <c r="AP433" s="1"/>
  <c r="AJ328"/>
  <c r="AL328" s="1"/>
  <c r="AE400"/>
  <c r="AM400" s="1"/>
  <c r="AI328"/>
  <c r="AK328" s="1"/>
  <c r="AF328"/>
  <c r="AM433"/>
  <c r="AM264"/>
  <c r="AF280"/>
  <c r="AG417"/>
  <c r="AC417" s="1"/>
  <c r="AG481"/>
  <c r="AN481" s="1"/>
  <c r="AF329"/>
  <c r="AG268"/>
  <c r="AO268" s="1"/>
  <c r="AJ454"/>
  <c r="AL454" s="1"/>
  <c r="AE262"/>
  <c r="AM262" s="1"/>
  <c r="B21"/>
  <c r="B52"/>
  <c r="AI365"/>
  <c r="AK365" s="1"/>
  <c r="AF211"/>
  <c r="AE217"/>
  <c r="AI217" s="1"/>
  <c r="AK217" s="1"/>
  <c r="AJ349"/>
  <c r="AL349" s="1"/>
  <c r="AJ365"/>
  <c r="AL365" s="1"/>
  <c r="AG365" s="1"/>
  <c r="AF365"/>
  <c r="AI349"/>
  <c r="AK349" s="1"/>
  <c r="AF349"/>
  <c r="AF303"/>
  <c r="AF230"/>
  <c r="AJ230"/>
  <c r="AL230" s="1"/>
  <c r="AI230"/>
  <c r="AK230" s="1"/>
  <c r="AF377"/>
  <c r="AE319"/>
  <c r="AM319" s="1"/>
  <c r="AE317"/>
  <c r="AM317" s="1"/>
  <c r="AE205"/>
  <c r="AI205" s="1"/>
  <c r="AK205" s="1"/>
  <c r="AG279"/>
  <c r="AP279" s="1"/>
  <c r="AG470"/>
  <c r="AC470" s="1"/>
  <c r="AG401"/>
  <c r="AC401" s="1"/>
  <c r="AG423"/>
  <c r="AC423" s="1"/>
  <c r="AG485"/>
  <c r="AC485" s="1"/>
  <c r="AJ263"/>
  <c r="AL263" s="1"/>
  <c r="AM263"/>
  <c r="AJ75"/>
  <c r="AL75" s="1"/>
  <c r="AM109"/>
  <c r="AI465"/>
  <c r="AK465" s="1"/>
  <c r="AM465"/>
  <c r="AI442"/>
  <c r="AK442" s="1"/>
  <c r="AM442"/>
  <c r="AJ489"/>
  <c r="AL489" s="1"/>
  <c r="AM489"/>
  <c r="AI411"/>
  <c r="AK411" s="1"/>
  <c r="AM411"/>
  <c r="AJ447"/>
  <c r="AL447" s="1"/>
  <c r="AM447"/>
  <c r="AJ431"/>
  <c r="AL431" s="1"/>
  <c r="AM431"/>
  <c r="AJ469"/>
  <c r="AL469" s="1"/>
  <c r="AM469"/>
  <c r="AM115"/>
  <c r="AJ397"/>
  <c r="AL397" s="1"/>
  <c r="AM397"/>
  <c r="AI394"/>
  <c r="AK394" s="1"/>
  <c r="AM394"/>
  <c r="AJ437"/>
  <c r="AL437" s="1"/>
  <c r="AM437"/>
  <c r="AI287"/>
  <c r="AK287" s="1"/>
  <c r="AM287"/>
  <c r="AI405"/>
  <c r="AK405" s="1"/>
  <c r="AM405"/>
  <c r="AI344"/>
  <c r="AK344" s="1"/>
  <c r="AM344"/>
  <c r="AJ368"/>
  <c r="AL368" s="1"/>
  <c r="AM368"/>
  <c r="AI410"/>
  <c r="AK410" s="1"/>
  <c r="AM410"/>
  <c r="AI388"/>
  <c r="AK388" s="1"/>
  <c r="AG388" s="1"/>
  <c r="AM388"/>
  <c r="AJ351"/>
  <c r="AL351" s="1"/>
  <c r="AM351"/>
  <c r="AJ381"/>
  <c r="AL381" s="1"/>
  <c r="AM381"/>
  <c r="AJ396"/>
  <c r="AL396" s="1"/>
  <c r="AM396"/>
  <c r="AI399"/>
  <c r="AK399" s="1"/>
  <c r="AM399"/>
  <c r="AI346"/>
  <c r="AK346" s="1"/>
  <c r="AM346"/>
  <c r="AI306"/>
  <c r="AK306" s="1"/>
  <c r="AM306"/>
  <c r="AJ266"/>
  <c r="AL266" s="1"/>
  <c r="AM266"/>
  <c r="AJ373"/>
  <c r="AL373" s="1"/>
  <c r="AM373"/>
  <c r="AI353"/>
  <c r="AK353" s="1"/>
  <c r="AM353"/>
  <c r="AI288"/>
  <c r="AK288" s="1"/>
  <c r="AM288"/>
  <c r="AI296"/>
  <c r="AK296" s="1"/>
  <c r="AM296"/>
  <c r="AI361"/>
  <c r="AK361" s="1"/>
  <c r="AM361"/>
  <c r="AI271"/>
  <c r="AK271" s="1"/>
  <c r="AM271"/>
  <c r="AI355"/>
  <c r="AK355" s="1"/>
  <c r="AM355"/>
  <c r="AI327"/>
  <c r="AK327" s="1"/>
  <c r="AM327"/>
  <c r="AJ299"/>
  <c r="AL299" s="1"/>
  <c r="AM299"/>
  <c r="AJ369"/>
  <c r="AL369" s="1"/>
  <c r="AG369" s="1"/>
  <c r="AM369"/>
  <c r="AI295"/>
  <c r="AK295" s="1"/>
  <c r="AM295"/>
  <c r="AI219"/>
  <c r="AK219" s="1"/>
  <c r="AM219"/>
  <c r="AJ195"/>
  <c r="AL195" s="1"/>
  <c r="AM195"/>
  <c r="AJ462"/>
  <c r="AL462" s="1"/>
  <c r="AG462" s="1"/>
  <c r="AM462"/>
  <c r="AJ483"/>
  <c r="AL483" s="1"/>
  <c r="AM483"/>
  <c r="AI348"/>
  <c r="AK348" s="1"/>
  <c r="AM348"/>
  <c r="AJ441"/>
  <c r="AL441" s="1"/>
  <c r="AM441"/>
  <c r="AI497"/>
  <c r="AK497" s="1"/>
  <c r="AM497"/>
  <c r="AJ300"/>
  <c r="AL300" s="1"/>
  <c r="AM300"/>
  <c r="AI384"/>
  <c r="AK384" s="1"/>
  <c r="AM384"/>
  <c r="AJ291"/>
  <c r="AL291" s="1"/>
  <c r="AM291"/>
  <c r="AI445"/>
  <c r="AK445" s="1"/>
  <c r="AM445"/>
  <c r="AI404"/>
  <c r="AK404" s="1"/>
  <c r="AM404"/>
  <c r="AI330"/>
  <c r="AK330" s="1"/>
  <c r="AM330"/>
  <c r="AJ332"/>
  <c r="AL332" s="1"/>
  <c r="AM332"/>
  <c r="AJ359"/>
  <c r="AL359" s="1"/>
  <c r="AM359"/>
  <c r="AI375"/>
  <c r="AK375" s="1"/>
  <c r="AM375"/>
  <c r="AJ322"/>
  <c r="AL322" s="1"/>
  <c r="AM322"/>
  <c r="AJ363"/>
  <c r="AL363" s="1"/>
  <c r="AM363"/>
  <c r="AI395"/>
  <c r="AK395" s="1"/>
  <c r="AM395"/>
  <c r="AJ333"/>
  <c r="AL333" s="1"/>
  <c r="AM333"/>
  <c r="AI329"/>
  <c r="AK329" s="1"/>
  <c r="AM329"/>
  <c r="AI245"/>
  <c r="AK245" s="1"/>
  <c r="AG245" s="1"/>
  <c r="AM245"/>
  <c r="AI276"/>
  <c r="AK276" s="1"/>
  <c r="AM276"/>
  <c r="AJ377"/>
  <c r="AL377" s="1"/>
  <c r="AG377" s="1"/>
  <c r="AM377"/>
  <c r="AI254"/>
  <c r="AK254" s="1"/>
  <c r="AG254" s="1"/>
  <c r="AM254"/>
  <c r="AJ284"/>
  <c r="AL284" s="1"/>
  <c r="AM284"/>
  <c r="AJ347"/>
  <c r="AL347" s="1"/>
  <c r="AM347"/>
  <c r="AJ280"/>
  <c r="AL280" s="1"/>
  <c r="AM280"/>
  <c r="AF258"/>
  <c r="AF355"/>
  <c r="AE311"/>
  <c r="AJ311" s="1"/>
  <c r="AL311" s="1"/>
  <c r="AF396"/>
  <c r="AI284"/>
  <c r="AK284" s="1"/>
  <c r="AI280"/>
  <c r="AK280" s="1"/>
  <c r="AF12"/>
  <c r="AJ361"/>
  <c r="AL361" s="1"/>
  <c r="AJ271"/>
  <c r="AL271" s="1"/>
  <c r="AE241"/>
  <c r="AI241" s="1"/>
  <c r="AK241" s="1"/>
  <c r="AF369"/>
  <c r="AF346"/>
  <c r="AF327"/>
  <c r="AJ355"/>
  <c r="AL355" s="1"/>
  <c r="AJ306"/>
  <c r="AL306" s="1"/>
  <c r="AJ288"/>
  <c r="AL288" s="1"/>
  <c r="AG421"/>
  <c r="AI347"/>
  <c r="AK347" s="1"/>
  <c r="AE249"/>
  <c r="AJ296"/>
  <c r="AL296" s="1"/>
  <c r="AE331"/>
  <c r="AE339"/>
  <c r="AM339" s="1"/>
  <c r="AE302"/>
  <c r="AI302" s="1"/>
  <c r="AK302" s="1"/>
  <c r="AE318"/>
  <c r="AF299"/>
  <c r="AI299"/>
  <c r="AK299" s="1"/>
  <c r="AF271"/>
  <c r="AJ327"/>
  <c r="AL327" s="1"/>
  <c r="AJ384"/>
  <c r="AL384" s="1"/>
  <c r="AE225"/>
  <c r="AE292"/>
  <c r="AE247"/>
  <c r="AF347"/>
  <c r="AE321"/>
  <c r="AF284"/>
  <c r="AI396"/>
  <c r="AK396" s="1"/>
  <c r="AF245"/>
  <c r="AJ329"/>
  <c r="AL329" s="1"/>
  <c r="AJ346"/>
  <c r="AL346" s="1"/>
  <c r="AJ276"/>
  <c r="AL276" s="1"/>
  <c r="AF351"/>
  <c r="AF276"/>
  <c r="AF254"/>
  <c r="AE275"/>
  <c r="AE392"/>
  <c r="AJ392" s="1"/>
  <c r="AL392" s="1"/>
  <c r="AF361"/>
  <c r="AF288"/>
  <c r="AE220"/>
  <c r="AJ220" s="1"/>
  <c r="AL220" s="1"/>
  <c r="AF296"/>
  <c r="AI333"/>
  <c r="AK333" s="1"/>
  <c r="AE283"/>
  <c r="AG403"/>
  <c r="B28"/>
  <c r="AF127"/>
  <c r="AF308"/>
  <c r="AI373"/>
  <c r="AK373" s="1"/>
  <c r="AJ399"/>
  <c r="AL399" s="1"/>
  <c r="AF373"/>
  <c r="AE307"/>
  <c r="AF304"/>
  <c r="AJ375"/>
  <c r="AL375" s="1"/>
  <c r="AI381"/>
  <c r="AK381" s="1"/>
  <c r="AE252"/>
  <c r="AE343"/>
  <c r="AI351"/>
  <c r="AK351" s="1"/>
  <c r="AE338"/>
  <c r="AI359"/>
  <c r="AK359" s="1"/>
  <c r="AF375"/>
  <c r="AI368"/>
  <c r="AK368" s="1"/>
  <c r="AE335"/>
  <c r="AF395"/>
  <c r="AI266"/>
  <c r="AK266" s="1"/>
  <c r="AJ395"/>
  <c r="AL395" s="1"/>
  <c r="AF399"/>
  <c r="AF266"/>
  <c r="AJ287"/>
  <c r="AL287" s="1"/>
  <c r="AE312"/>
  <c r="AJ353"/>
  <c r="AL353" s="1"/>
  <c r="AI363"/>
  <c r="AK363" s="1"/>
  <c r="AI322"/>
  <c r="AK322" s="1"/>
  <c r="AE323"/>
  <c r="AF363"/>
  <c r="AF322"/>
  <c r="AF332"/>
  <c r="AJ330"/>
  <c r="AL330" s="1"/>
  <c r="AF353"/>
  <c r="AE315"/>
  <c r="AE326"/>
  <c r="AF359"/>
  <c r="AF358"/>
  <c r="AE358"/>
  <c r="AM358" s="1"/>
  <c r="AF259"/>
  <c r="AJ404"/>
  <c r="AL404" s="1"/>
  <c r="AE316"/>
  <c r="AJ344"/>
  <c r="AL344" s="1"/>
  <c r="AF344"/>
  <c r="AF381"/>
  <c r="AF410"/>
  <c r="AJ410"/>
  <c r="AL410" s="1"/>
  <c r="AG458"/>
  <c r="AF405"/>
  <c r="AG453"/>
  <c r="AF483"/>
  <c r="AJ405"/>
  <c r="AL405" s="1"/>
  <c r="AE342"/>
  <c r="AF397"/>
  <c r="AF394"/>
  <c r="AE473"/>
  <c r="AI332"/>
  <c r="AK332" s="1"/>
  <c r="AE350"/>
  <c r="AF330"/>
  <c r="AJ497"/>
  <c r="AL497" s="1"/>
  <c r="AE199"/>
  <c r="AI437"/>
  <c r="AK437" s="1"/>
  <c r="AF445"/>
  <c r="AF404"/>
  <c r="AF354"/>
  <c r="AE354"/>
  <c r="AM354" s="1"/>
  <c r="AI291"/>
  <c r="AK291" s="1"/>
  <c r="AI300"/>
  <c r="AK300" s="1"/>
  <c r="AI447"/>
  <c r="AK447" s="1"/>
  <c r="AE352"/>
  <c r="AF437"/>
  <c r="AJ394"/>
  <c r="AL394" s="1"/>
  <c r="AI397"/>
  <c r="AK397" s="1"/>
  <c r="AF115"/>
  <c r="AI431"/>
  <c r="AK431" s="1"/>
  <c r="AJ348"/>
  <c r="AL348" s="1"/>
  <c r="AJ445"/>
  <c r="AL445" s="1"/>
  <c r="AF226"/>
  <c r="AE226"/>
  <c r="AM226" s="1"/>
  <c r="AF387"/>
  <c r="AE387"/>
  <c r="AM387" s="1"/>
  <c r="AF407"/>
  <c r="AE234"/>
  <c r="AM234" s="1"/>
  <c r="AF234"/>
  <c r="AI469"/>
  <c r="AK469" s="1"/>
  <c r="AI483"/>
  <c r="AK483" s="1"/>
  <c r="AI441"/>
  <c r="AK441" s="1"/>
  <c r="AE364"/>
  <c r="AE435"/>
  <c r="AM435" s="1"/>
  <c r="AE366"/>
  <c r="AM366" s="1"/>
  <c r="AF366"/>
  <c r="AE475"/>
  <c r="AE443"/>
  <c r="AF348"/>
  <c r="AE477"/>
  <c r="AF441"/>
  <c r="AE467"/>
  <c r="AF425"/>
  <c r="AE425"/>
  <c r="AM425" s="1"/>
  <c r="AF409"/>
  <c r="AE409"/>
  <c r="AM409" s="1"/>
  <c r="AF374"/>
  <c r="AE374"/>
  <c r="AM374" s="1"/>
  <c r="AE370"/>
  <c r="AM370" s="1"/>
  <c r="AI407"/>
  <c r="AK407" s="1"/>
  <c r="AJ407"/>
  <c r="AL407" s="1"/>
  <c r="AF378"/>
  <c r="AE378"/>
  <c r="AM378" s="1"/>
  <c r="AE415"/>
  <c r="AM415" s="1"/>
  <c r="AF415"/>
  <c r="AE493"/>
  <c r="AM493" s="1"/>
  <c r="AF493"/>
  <c r="AF393"/>
  <c r="AE393"/>
  <c r="AM393" s="1"/>
  <c r="AE491"/>
  <c r="AF447"/>
  <c r="AI489"/>
  <c r="AK489" s="1"/>
  <c r="AE471"/>
  <c r="AF431"/>
  <c r="AG449"/>
  <c r="AF360"/>
  <c r="AE360"/>
  <c r="AM360" s="1"/>
  <c r="AE461"/>
  <c r="AM461" s="1"/>
  <c r="AF461"/>
  <c r="AE439"/>
  <c r="AM439" s="1"/>
  <c r="AF439"/>
  <c r="AF389"/>
  <c r="AE389"/>
  <c r="AM389" s="1"/>
  <c r="AJ411"/>
  <c r="AL411" s="1"/>
  <c r="AF195"/>
  <c r="AE334"/>
  <c r="AJ334" s="1"/>
  <c r="AL334" s="1"/>
  <c r="AF334"/>
  <c r="AF376"/>
  <c r="AE376"/>
  <c r="AM376" s="1"/>
  <c r="AJ465"/>
  <c r="AL465" s="1"/>
  <c r="AE446"/>
  <c r="AF462"/>
  <c r="AF427"/>
  <c r="AG457"/>
  <c r="AJ442"/>
  <c r="AL442" s="1"/>
  <c r="AE430"/>
  <c r="AF411"/>
  <c r="AJ427"/>
  <c r="AL427" s="1"/>
  <c r="AI427"/>
  <c r="AK427" s="1"/>
  <c r="AF478"/>
  <c r="AE478"/>
  <c r="AM478" s="1"/>
  <c r="B48"/>
  <c r="AE495"/>
  <c r="AE151"/>
  <c r="AI487"/>
  <c r="AK487" s="1"/>
  <c r="AG487" s="1"/>
  <c r="AE124"/>
  <c r="AE479"/>
  <c r="AF466"/>
  <c r="AE466"/>
  <c r="AM466" s="1"/>
  <c r="AF434"/>
  <c r="AE434"/>
  <c r="AM434" s="1"/>
  <c r="AE450"/>
  <c r="AM450" s="1"/>
  <c r="AF450"/>
  <c r="AF362"/>
  <c r="AE362"/>
  <c r="AM362" s="1"/>
  <c r="AE402"/>
  <c r="AM402" s="1"/>
  <c r="AF402"/>
  <c r="AF386"/>
  <c r="AE386"/>
  <c r="AM386" s="1"/>
  <c r="AE382"/>
  <c r="AF382"/>
  <c r="AE406"/>
  <c r="AF406"/>
  <c r="AE414"/>
  <c r="AF414"/>
  <c r="AE422"/>
  <c r="AF422"/>
  <c r="AE451"/>
  <c r="AJ451" s="1"/>
  <c r="AL451" s="1"/>
  <c r="AF451"/>
  <c r="AE459"/>
  <c r="AF459"/>
  <c r="AF390"/>
  <c r="AE390"/>
  <c r="AM390" s="1"/>
  <c r="AE398"/>
  <c r="AF398"/>
  <c r="AE418"/>
  <c r="AF418"/>
  <c r="AE426"/>
  <c r="AF426"/>
  <c r="AE455"/>
  <c r="AF455"/>
  <c r="AE463"/>
  <c r="AF463"/>
  <c r="AI438"/>
  <c r="AK438" s="1"/>
  <c r="AJ438"/>
  <c r="AL438" s="1"/>
  <c r="AJ325"/>
  <c r="AL325" s="1"/>
  <c r="AI325"/>
  <c r="AK325" s="1"/>
  <c r="R6"/>
  <c r="P7"/>
  <c r="AE480"/>
  <c r="AM480" s="1"/>
  <c r="AF480"/>
  <c r="AE472"/>
  <c r="AF472"/>
  <c r="AF464"/>
  <c r="AE464"/>
  <c r="AF448"/>
  <c r="AE448"/>
  <c r="AF440"/>
  <c r="AE440"/>
  <c r="AF432"/>
  <c r="AE432"/>
  <c r="AE424"/>
  <c r="AF424"/>
  <c r="AE416"/>
  <c r="AF416"/>
  <c r="AE408"/>
  <c r="AF408"/>
  <c r="AE456"/>
  <c r="AF456"/>
  <c r="AF476"/>
  <c r="AE476"/>
  <c r="AE468"/>
  <c r="AF468"/>
  <c r="AE460"/>
  <c r="AF460"/>
  <c r="AE452"/>
  <c r="AF452"/>
  <c r="AF444"/>
  <c r="AE444"/>
  <c r="AF436"/>
  <c r="AE436"/>
  <c r="AE428"/>
  <c r="AF428"/>
  <c r="AE420"/>
  <c r="AF420"/>
  <c r="AE412"/>
  <c r="AF412"/>
  <c r="AF109"/>
  <c r="AJ267"/>
  <c r="AL267" s="1"/>
  <c r="AI267"/>
  <c r="AK267" s="1"/>
  <c r="AE72"/>
  <c r="AF75"/>
  <c r="AI75" s="1"/>
  <c r="B144"/>
  <c r="B119"/>
  <c r="X5"/>
  <c r="AE231"/>
  <c r="AE285"/>
  <c r="AF261"/>
  <c r="AG372"/>
  <c r="AE193"/>
  <c r="AF269"/>
  <c r="AF198"/>
  <c r="AF148"/>
  <c r="AF253"/>
  <c r="AI261"/>
  <c r="AK261" s="1"/>
  <c r="AJ261"/>
  <c r="AL261" s="1"/>
  <c r="AE187"/>
  <c r="AI263"/>
  <c r="AK263" s="1"/>
  <c r="AF251"/>
  <c r="AJ295"/>
  <c r="AL295" s="1"/>
  <c r="AG337"/>
  <c r="AG367"/>
  <c r="AG314"/>
  <c r="AJ198"/>
  <c r="AL198" s="1"/>
  <c r="B169"/>
  <c r="AF63"/>
  <c r="AE216"/>
  <c r="AM216" s="1"/>
  <c r="AI313"/>
  <c r="AK313" s="1"/>
  <c r="AJ313"/>
  <c r="AL313" s="1"/>
  <c r="AJ341"/>
  <c r="AL341" s="1"/>
  <c r="AI341"/>
  <c r="AK341" s="1"/>
  <c r="AI379"/>
  <c r="AK379" s="1"/>
  <c r="AJ379"/>
  <c r="AL379" s="1"/>
  <c r="AJ219"/>
  <c r="AL219" s="1"/>
  <c r="AG227"/>
  <c r="AF263"/>
  <c r="AE298"/>
  <c r="AM298" s="1"/>
  <c r="AI310"/>
  <c r="AK310" s="1"/>
  <c r="AJ310"/>
  <c r="AL310" s="1"/>
  <c r="AE12"/>
  <c r="AI12" s="1"/>
  <c r="AK12" s="1"/>
  <c r="AJ115"/>
  <c r="AL115" s="1"/>
  <c r="AJ109"/>
  <c r="AL109" s="1"/>
  <c r="AE80"/>
  <c r="AM80" s="1"/>
  <c r="B22"/>
  <c r="V22"/>
  <c r="AI320"/>
  <c r="AK320" s="1"/>
  <c r="AJ320"/>
  <c r="AL320" s="1"/>
  <c r="AI304"/>
  <c r="AK304" s="1"/>
  <c r="AJ304"/>
  <c r="AL304" s="1"/>
  <c r="AI324"/>
  <c r="AK324" s="1"/>
  <c r="AJ324"/>
  <c r="AL324" s="1"/>
  <c r="AI308"/>
  <c r="AK308" s="1"/>
  <c r="AJ308"/>
  <c r="AL308" s="1"/>
  <c r="AJ258"/>
  <c r="AL258" s="1"/>
  <c r="AI258"/>
  <c r="AK258" s="1"/>
  <c r="AJ305"/>
  <c r="AL305" s="1"/>
  <c r="AI305"/>
  <c r="AK305" s="1"/>
  <c r="AE242"/>
  <c r="AM242" s="1"/>
  <c r="AF242"/>
  <c r="B14"/>
  <c r="AF236"/>
  <c r="AE236"/>
  <c r="AM236" s="1"/>
  <c r="AE274"/>
  <c r="AM274" s="1"/>
  <c r="AF274"/>
  <c r="AF494"/>
  <c r="AE494"/>
  <c r="AM494" s="1"/>
  <c r="AJ212"/>
  <c r="AL212" s="1"/>
  <c r="AJ237"/>
  <c r="AL237" s="1"/>
  <c r="AI237"/>
  <c r="AK237" s="1"/>
  <c r="AE257"/>
  <c r="AM257" s="1"/>
  <c r="AF257"/>
  <c r="AE282"/>
  <c r="AM282" s="1"/>
  <c r="AF282"/>
  <c r="AF224"/>
  <c r="AE224"/>
  <c r="AE243"/>
  <c r="AF243"/>
  <c r="AE289"/>
  <c r="AM289" s="1"/>
  <c r="AF289"/>
  <c r="AE297"/>
  <c r="AM297" s="1"/>
  <c r="AF297"/>
  <c r="AF490"/>
  <c r="AE490"/>
  <c r="AF484"/>
  <c r="AE484"/>
  <c r="AM484" s="1"/>
  <c r="AE54"/>
  <c r="AM54" s="1"/>
  <c r="AF54"/>
  <c r="AF270"/>
  <c r="AE270"/>
  <c r="AM270" s="1"/>
  <c r="AF286"/>
  <c r="AE286"/>
  <c r="AM286" s="1"/>
  <c r="AF105"/>
  <c r="AE105"/>
  <c r="AM105" s="1"/>
  <c r="AF255"/>
  <c r="AE255"/>
  <c r="AM255" s="1"/>
  <c r="AF93"/>
  <c r="AE93"/>
  <c r="AM93" s="1"/>
  <c r="AF294"/>
  <c r="AE294"/>
  <c r="AM294" s="1"/>
  <c r="AE85"/>
  <c r="AM85" s="1"/>
  <c r="AF85"/>
  <c r="AF229"/>
  <c r="AE229"/>
  <c r="AM229" s="1"/>
  <c r="AF33"/>
  <c r="AE33"/>
  <c r="AM33" s="1"/>
  <c r="AJ269"/>
  <c r="AL269" s="1"/>
  <c r="AI269"/>
  <c r="AK269" s="1"/>
  <c r="AE277"/>
  <c r="AM277" s="1"/>
  <c r="AF277"/>
  <c r="AE488"/>
  <c r="AM488" s="1"/>
  <c r="AF488"/>
  <c r="AG419"/>
  <c r="AE223"/>
  <c r="AM223" s="1"/>
  <c r="AF223"/>
  <c r="AE290"/>
  <c r="AM290" s="1"/>
  <c r="AF290"/>
  <c r="AE244"/>
  <c r="AM244" s="1"/>
  <c r="AF244"/>
  <c r="AJ89"/>
  <c r="AL89" s="1"/>
  <c r="AF120"/>
  <c r="AE120"/>
  <c r="AM120" s="1"/>
  <c r="AJ246"/>
  <c r="AL246" s="1"/>
  <c r="AI246"/>
  <c r="AK246" s="1"/>
  <c r="AI148"/>
  <c r="AK148" s="1"/>
  <c r="AJ148"/>
  <c r="AL148" s="1"/>
  <c r="AE45"/>
  <c r="AF45"/>
  <c r="AJ253"/>
  <c r="AL253" s="1"/>
  <c r="AI253"/>
  <c r="AK253" s="1"/>
  <c r="AE273"/>
  <c r="AM273" s="1"/>
  <c r="AF273"/>
  <c r="AE281"/>
  <c r="AM281" s="1"/>
  <c r="AF281"/>
  <c r="AF482"/>
  <c r="AE482"/>
  <c r="AM482" s="1"/>
  <c r="AE238"/>
  <c r="AM238" s="1"/>
  <c r="AF238"/>
  <c r="AE239"/>
  <c r="AM239" s="1"/>
  <c r="AF239"/>
  <c r="AE265"/>
  <c r="AM265" s="1"/>
  <c r="AF265"/>
  <c r="AF278"/>
  <c r="AE278"/>
  <c r="AM278" s="1"/>
  <c r="AF498"/>
  <c r="AE498"/>
  <c r="AM498" s="1"/>
  <c r="AF110"/>
  <c r="AE110"/>
  <c r="AM110" s="1"/>
  <c r="AE202"/>
  <c r="AF202"/>
  <c r="AF232"/>
  <c r="AE232"/>
  <c r="AF228"/>
  <c r="AE228"/>
  <c r="AE201"/>
  <c r="AF201"/>
  <c r="AE102"/>
  <c r="AM102" s="1"/>
  <c r="AF102"/>
  <c r="AE293"/>
  <c r="AM293" s="1"/>
  <c r="AF293"/>
  <c r="AJ496"/>
  <c r="AL496" s="1"/>
  <c r="AI496"/>
  <c r="AK496" s="1"/>
  <c r="AF486"/>
  <c r="AE486"/>
  <c r="AM486" s="1"/>
  <c r="AI209"/>
  <c r="AK209" s="1"/>
  <c r="AJ251"/>
  <c r="AL251" s="1"/>
  <c r="AI251"/>
  <c r="AK251" s="1"/>
  <c r="AJ203"/>
  <c r="AL203" s="1"/>
  <c r="AI303"/>
  <c r="AK303" s="1"/>
  <c r="AJ303"/>
  <c r="AL303" s="1"/>
  <c r="B12"/>
  <c r="B8"/>
  <c r="AI250"/>
  <c r="AK250" s="1"/>
  <c r="AJ250"/>
  <c r="AL250" s="1"/>
  <c r="B116"/>
  <c r="B126"/>
  <c r="B71"/>
  <c r="B20"/>
  <c r="B11"/>
  <c r="B4"/>
  <c r="B3"/>
  <c r="B6"/>
  <c r="B18"/>
  <c r="AI221"/>
  <c r="AK221" s="1"/>
  <c r="AJ221"/>
  <c r="AL221" s="1"/>
  <c r="AJ63"/>
  <c r="AL63" s="1"/>
  <c r="AI63"/>
  <c r="AK63" s="1"/>
  <c r="AE130"/>
  <c r="AM130" s="1"/>
  <c r="AF130"/>
  <c r="AE138"/>
  <c r="AM138" s="1"/>
  <c r="AF138"/>
  <c r="AF40"/>
  <c r="AE40"/>
  <c r="AM40" s="1"/>
  <c r="AF55"/>
  <c r="AE55"/>
  <c r="AE86"/>
  <c r="AM86" s="1"/>
  <c r="AF86"/>
  <c r="AE13"/>
  <c r="AM13" s="1"/>
  <c r="AF13"/>
  <c r="B13"/>
  <c r="H13"/>
  <c r="AF5"/>
  <c r="AE5"/>
  <c r="AM5" s="1"/>
  <c r="AE11"/>
  <c r="AI11" s="1"/>
  <c r="AK11" s="1"/>
  <c r="AF11"/>
  <c r="AE16"/>
  <c r="AM16" s="1"/>
  <c r="AF16"/>
  <c r="AF206"/>
  <c r="AE206"/>
  <c r="AM206" s="1"/>
  <c r="AE235"/>
  <c r="AF235"/>
  <c r="AE165"/>
  <c r="AM165" s="1"/>
  <c r="AF165"/>
  <c r="AF167"/>
  <c r="AE167"/>
  <c r="AE210"/>
  <c r="AM210" s="1"/>
  <c r="AF210"/>
  <c r="H9"/>
  <c r="B9"/>
  <c r="AE9"/>
  <c r="AJ9" s="1"/>
  <c r="AL9" s="1"/>
  <c r="AF9"/>
  <c r="AE150"/>
  <c r="AM150" s="1"/>
  <c r="AF150"/>
  <c r="AE160"/>
  <c r="AM160" s="1"/>
  <c r="AF160"/>
  <c r="AE132"/>
  <c r="AM132" s="1"/>
  <c r="AF132"/>
  <c r="AF137"/>
  <c r="AE137"/>
  <c r="AE186"/>
  <c r="AM186" s="1"/>
  <c r="AF186"/>
  <c r="AE2"/>
  <c r="AM2" s="1"/>
  <c r="AF2"/>
  <c r="V11"/>
  <c r="AF14"/>
  <c r="AE14"/>
  <c r="AI14" s="1"/>
  <c r="AK14" s="1"/>
  <c r="V16"/>
  <c r="V15"/>
  <c r="AF189"/>
  <c r="AE189"/>
  <c r="AM189" s="1"/>
  <c r="AF62"/>
  <c r="AE62"/>
  <c r="AM62" s="1"/>
  <c r="AE84"/>
  <c r="AF84"/>
  <c r="AE208"/>
  <c r="AF208"/>
  <c r="AE222"/>
  <c r="AF222"/>
  <c r="AE139"/>
  <c r="AM139" s="1"/>
  <c r="AF139"/>
  <c r="V7"/>
  <c r="V13"/>
  <c r="V21"/>
  <c r="AF47"/>
  <c r="AE47"/>
  <c r="AM47" s="1"/>
  <c r="AF170"/>
  <c r="AE170"/>
  <c r="AM170" s="1"/>
  <c r="AF36"/>
  <c r="AE36"/>
  <c r="AM36" s="1"/>
  <c r="AE197"/>
  <c r="AM197" s="1"/>
  <c r="AF197"/>
  <c r="AF158"/>
  <c r="AE158"/>
  <c r="AM158" s="1"/>
  <c r="AE113"/>
  <c r="AM113" s="1"/>
  <c r="AF113"/>
  <c r="V24"/>
  <c r="V2"/>
  <c r="X2"/>
  <c r="AE3"/>
  <c r="AJ3" s="1"/>
  <c r="AL3" s="1"/>
  <c r="AF3"/>
  <c r="B15"/>
  <c r="H15"/>
  <c r="AE164"/>
  <c r="AM164" s="1"/>
  <c r="AF164"/>
  <c r="V18"/>
  <c r="AE97"/>
  <c r="AM97" s="1"/>
  <c r="AF97"/>
  <c r="AF92"/>
  <c r="AE92"/>
  <c r="AM92" s="1"/>
  <c r="AF131"/>
  <c r="AE131"/>
  <c r="AM131" s="1"/>
  <c r="AF65"/>
  <c r="AE65"/>
  <c r="AM65" s="1"/>
  <c r="AF23"/>
  <c r="AE23"/>
  <c r="AI23" s="1"/>
  <c r="AK23" s="1"/>
  <c r="AE135"/>
  <c r="AM135" s="1"/>
  <c r="AF135"/>
  <c r="V6"/>
  <c r="V10"/>
  <c r="AF18"/>
  <c r="AE18"/>
  <c r="AM18" s="1"/>
  <c r="AE17"/>
  <c r="AJ17" s="1"/>
  <c r="AL17" s="1"/>
  <c r="AF17"/>
  <c r="AE58"/>
  <c r="AM58" s="1"/>
  <c r="AF58"/>
  <c r="AE152"/>
  <c r="AM152" s="1"/>
  <c r="AF152"/>
  <c r="AF248"/>
  <c r="AE248"/>
  <c r="AM248" s="1"/>
  <c r="AF140"/>
  <c r="AE140"/>
  <c r="AM140" s="1"/>
  <c r="AF90"/>
  <c r="AE90"/>
  <c r="AM90" s="1"/>
  <c r="AF176"/>
  <c r="AE176"/>
  <c r="AM176" s="1"/>
  <c r="V12"/>
  <c r="AF19"/>
  <c r="AE19"/>
  <c r="AI19" s="1"/>
  <c r="AK19" s="1"/>
  <c r="AE24"/>
  <c r="AM24" s="1"/>
  <c r="AF24"/>
  <c r="AI195"/>
  <c r="AK195" s="1"/>
  <c r="AE108"/>
  <c r="AM108" s="1"/>
  <c r="AF108"/>
  <c r="AE78"/>
  <c r="AM78" s="1"/>
  <c r="AF78"/>
  <c r="AF99"/>
  <c r="AE99"/>
  <c r="AE25"/>
  <c r="AM25" s="1"/>
  <c r="AF25"/>
  <c r="AF175"/>
  <c r="AE175"/>
  <c r="AM175" s="1"/>
  <c r="AE68"/>
  <c r="AF68"/>
  <c r="AF51"/>
  <c r="AE51"/>
  <c r="AM51" s="1"/>
  <c r="H5"/>
  <c r="B5"/>
  <c r="V3"/>
  <c r="X3"/>
  <c r="V20"/>
  <c r="AE179"/>
  <c r="AM179" s="1"/>
  <c r="AF179"/>
  <c r="V8"/>
  <c r="V19"/>
  <c r="AF163"/>
  <c r="AE163"/>
  <c r="AM163" s="1"/>
  <c r="AF161"/>
  <c r="AE161"/>
  <c r="AM161" s="1"/>
  <c r="AE129"/>
  <c r="AM129" s="1"/>
  <c r="AF129"/>
  <c r="AE43"/>
  <c r="AM43" s="1"/>
  <c r="AF43"/>
  <c r="AE111"/>
  <c r="AM111" s="1"/>
  <c r="AF111"/>
  <c r="AE168"/>
  <c r="AM168" s="1"/>
  <c r="AF168"/>
  <c r="B17"/>
  <c r="H17"/>
  <c r="V9"/>
  <c r="AF20"/>
  <c r="AE20"/>
  <c r="AM20" s="1"/>
  <c r="AF215"/>
  <c r="AE215"/>
  <c r="AM215" s="1"/>
  <c r="AF125"/>
  <c r="AE125"/>
  <c r="AM125" s="1"/>
  <c r="AE218"/>
  <c r="AM218" s="1"/>
  <c r="AF218"/>
  <c r="AF8"/>
  <c r="AE8"/>
  <c r="AI8" s="1"/>
  <c r="AE46"/>
  <c r="AM46" s="1"/>
  <c r="AF46"/>
  <c r="AE94"/>
  <c r="AM94" s="1"/>
  <c r="AF94"/>
  <c r="AF136"/>
  <c r="AE136"/>
  <c r="V23"/>
  <c r="AE185"/>
  <c r="AF185"/>
  <c r="AE79"/>
  <c r="AF79"/>
  <c r="AE191"/>
  <c r="AM191" s="1"/>
  <c r="AF191"/>
  <c r="V4"/>
  <c r="X4"/>
  <c r="V26"/>
  <c r="F4"/>
  <c r="Z4" s="1"/>
  <c r="A4" s="1"/>
  <c r="AF4"/>
  <c r="AE4"/>
  <c r="AI4" s="1"/>
  <c r="AK4" s="1"/>
  <c r="AF15"/>
  <c r="AE15"/>
  <c r="AI15" s="1"/>
  <c r="AK15" s="1"/>
  <c r="AE21"/>
  <c r="AJ21" s="1"/>
  <c r="AL21" s="1"/>
  <c r="AF21"/>
  <c r="V27"/>
  <c r="AE122"/>
  <c r="AM122" s="1"/>
  <c r="AF122"/>
  <c r="V14"/>
  <c r="AF6"/>
  <c r="AE6"/>
  <c r="AM6" s="1"/>
  <c r="AE146"/>
  <c r="AM146" s="1"/>
  <c r="AF146"/>
  <c r="AF35"/>
  <c r="AE35"/>
  <c r="AM35" s="1"/>
  <c r="AF31"/>
  <c r="AE31"/>
  <c r="AI31" s="1"/>
  <c r="AK31" s="1"/>
  <c r="AF190"/>
  <c r="AE190"/>
  <c r="AM190" s="1"/>
  <c r="V25"/>
  <c r="AE166"/>
  <c r="AM166" s="1"/>
  <c r="AF166"/>
  <c r="B7"/>
  <c r="H7"/>
  <c r="AF7"/>
  <c r="AE7"/>
  <c r="AJ7" s="1"/>
  <c r="AL7" s="1"/>
  <c r="AE10"/>
  <c r="AM10" s="1"/>
  <c r="AF10"/>
  <c r="B10"/>
  <c r="H10"/>
  <c r="V17"/>
  <c r="AE196"/>
  <c r="AM196" s="1"/>
  <c r="AF196"/>
  <c r="AE214"/>
  <c r="AF214"/>
  <c r="AF240"/>
  <c r="AE240"/>
  <c r="AM240" s="1"/>
  <c r="AE233"/>
  <c r="AF233"/>
  <c r="B19"/>
  <c r="H19"/>
  <c r="B103"/>
  <c r="B29"/>
  <c r="B74"/>
  <c r="B117"/>
  <c r="B56"/>
  <c r="AG492"/>
  <c r="B16"/>
  <c r="B2"/>
  <c r="F3"/>
  <c r="Z3" s="1"/>
  <c r="A3" s="1"/>
  <c r="AI127"/>
  <c r="AK127" s="1"/>
  <c r="B81"/>
  <c r="B194"/>
  <c r="B171"/>
  <c r="B88"/>
  <c r="B82"/>
  <c r="B61"/>
  <c r="B100"/>
  <c r="B60"/>
  <c r="B98"/>
  <c r="B178"/>
  <c r="B182"/>
  <c r="AI259"/>
  <c r="AK259" s="1"/>
  <c r="AJ259"/>
  <c r="AL259" s="1"/>
  <c r="B141"/>
  <c r="AF118"/>
  <c r="AE118"/>
  <c r="AF141"/>
  <c r="AE141"/>
  <c r="AM141" s="1"/>
  <c r="AE103"/>
  <c r="AM103" s="1"/>
  <c r="AF103"/>
  <c r="V142"/>
  <c r="V72"/>
  <c r="AE29"/>
  <c r="AM29" s="1"/>
  <c r="AF29"/>
  <c r="AE173"/>
  <c r="AF173"/>
  <c r="V145"/>
  <c r="V107"/>
  <c r="AE74"/>
  <c r="AM74" s="1"/>
  <c r="AF74"/>
  <c r="AF180"/>
  <c r="AE180"/>
  <c r="AE71"/>
  <c r="AM71" s="1"/>
  <c r="AF71"/>
  <c r="H123"/>
  <c r="B123"/>
  <c r="V59"/>
  <c r="AF157"/>
  <c r="AE157"/>
  <c r="H26"/>
  <c r="B26"/>
  <c r="AF49"/>
  <c r="AE49"/>
  <c r="AE121"/>
  <c r="AF121"/>
  <c r="AF143"/>
  <c r="AE143"/>
  <c r="AE177"/>
  <c r="AF177"/>
  <c r="V100"/>
  <c r="AF147"/>
  <c r="AE147"/>
  <c r="AM147" s="1"/>
  <c r="AF73"/>
  <c r="AE73"/>
  <c r="AM73" s="1"/>
  <c r="AF142"/>
  <c r="AE142"/>
  <c r="V173"/>
  <c r="AF145"/>
  <c r="AE145"/>
  <c r="AE107"/>
  <c r="AI107" s="1"/>
  <c r="AK107" s="1"/>
  <c r="AF107"/>
  <c r="AE162"/>
  <c r="AM162" s="1"/>
  <c r="AF162"/>
  <c r="V180"/>
  <c r="V193"/>
  <c r="H76"/>
  <c r="B76"/>
  <c r="AF81"/>
  <c r="AE81"/>
  <c r="AM81" s="1"/>
  <c r="V32"/>
  <c r="AE30"/>
  <c r="AI30" s="1"/>
  <c r="AK30" s="1"/>
  <c r="AF30"/>
  <c r="B147"/>
  <c r="B73"/>
  <c r="B162"/>
  <c r="AF76"/>
  <c r="AE76"/>
  <c r="AM76" s="1"/>
  <c r="AE48"/>
  <c r="AM48" s="1"/>
  <c r="AF48"/>
  <c r="AF126"/>
  <c r="AE126"/>
  <c r="AM126" s="1"/>
  <c r="AE123"/>
  <c r="AM123" s="1"/>
  <c r="AF123"/>
  <c r="AF59"/>
  <c r="AE59"/>
  <c r="V157"/>
  <c r="AF26"/>
  <c r="AE26"/>
  <c r="AM26" s="1"/>
  <c r="AE32"/>
  <c r="AI32" s="1"/>
  <c r="AK32" s="1"/>
  <c r="AF32"/>
  <c r="V30"/>
  <c r="AF95"/>
  <c r="AE95"/>
  <c r="AE149"/>
  <c r="AM149" s="1"/>
  <c r="AF149"/>
  <c r="AF154"/>
  <c r="AE154"/>
  <c r="AM154" s="1"/>
  <c r="AE69"/>
  <c r="AM69" s="1"/>
  <c r="AF69"/>
  <c r="AF96"/>
  <c r="AE96"/>
  <c r="AE66"/>
  <c r="AM66" s="1"/>
  <c r="AF66"/>
  <c r="V42"/>
  <c r="AF91"/>
  <c r="AE91"/>
  <c r="AM91" s="1"/>
  <c r="AF183"/>
  <c r="AE183"/>
  <c r="AF155"/>
  <c r="AE155"/>
  <c r="AM155" s="1"/>
  <c r="AF153"/>
  <c r="AE153"/>
  <c r="V174"/>
  <c r="AF104"/>
  <c r="AE104"/>
  <c r="AF77"/>
  <c r="AE77"/>
  <c r="V53"/>
  <c r="V44"/>
  <c r="AF88"/>
  <c r="AE88"/>
  <c r="AM88" s="1"/>
  <c r="H247"/>
  <c r="B247"/>
  <c r="H204"/>
  <c r="B204"/>
  <c r="B245"/>
  <c r="H245"/>
  <c r="H249"/>
  <c r="B249"/>
  <c r="B207"/>
  <c r="H207"/>
  <c r="B217"/>
  <c r="H217"/>
  <c r="B215"/>
  <c r="H215"/>
  <c r="H250"/>
  <c r="B250"/>
  <c r="H228"/>
  <c r="B228"/>
  <c r="B216"/>
  <c r="H216"/>
  <c r="B221"/>
  <c r="H221"/>
  <c r="H233"/>
  <c r="B233"/>
  <c r="H243"/>
  <c r="B243"/>
  <c r="B241"/>
  <c r="H241"/>
  <c r="B218"/>
  <c r="H218"/>
  <c r="B209"/>
  <c r="H209"/>
  <c r="B223"/>
  <c r="H223"/>
  <c r="H201"/>
  <c r="B201"/>
  <c r="B248"/>
  <c r="H248"/>
  <c r="H242"/>
  <c r="B242"/>
  <c r="B203"/>
  <c r="H203"/>
  <c r="B212"/>
  <c r="H212"/>
  <c r="H208"/>
  <c r="B208"/>
  <c r="B219"/>
  <c r="H219"/>
  <c r="H213"/>
  <c r="B213"/>
  <c r="H220"/>
  <c r="B220"/>
  <c r="H465"/>
  <c r="B465"/>
  <c r="H469"/>
  <c r="B469"/>
  <c r="H473"/>
  <c r="B473"/>
  <c r="H482"/>
  <c r="B482"/>
  <c r="H486"/>
  <c r="B486"/>
  <c r="H497"/>
  <c r="B497"/>
  <c r="B454"/>
  <c r="H454"/>
  <c r="H495"/>
  <c r="B495"/>
  <c r="H432"/>
  <c r="B432"/>
  <c r="H461"/>
  <c r="B461"/>
  <c r="B468"/>
  <c r="H468"/>
  <c r="B472"/>
  <c r="H472"/>
  <c r="B481"/>
  <c r="H481"/>
  <c r="H485"/>
  <c r="B485"/>
  <c r="H494"/>
  <c r="B494"/>
  <c r="H462"/>
  <c r="B462"/>
  <c r="H492"/>
  <c r="B492"/>
  <c r="H434"/>
  <c r="B434"/>
  <c r="B452"/>
  <c r="H452"/>
  <c r="H460"/>
  <c r="B460"/>
  <c r="H477"/>
  <c r="B477"/>
  <c r="H490"/>
  <c r="B490"/>
  <c r="H498"/>
  <c r="B498"/>
  <c r="H430"/>
  <c r="B430"/>
  <c r="H435"/>
  <c r="B435"/>
  <c r="H437"/>
  <c r="B437"/>
  <c r="H439"/>
  <c r="B439"/>
  <c r="H441"/>
  <c r="B441"/>
  <c r="H443"/>
  <c r="B443"/>
  <c r="H445"/>
  <c r="B445"/>
  <c r="H447"/>
  <c r="B447"/>
  <c r="H449"/>
  <c r="B449"/>
  <c r="H455"/>
  <c r="B455"/>
  <c r="H463"/>
  <c r="B463"/>
  <c r="H488"/>
  <c r="B488"/>
  <c r="H496"/>
  <c r="B496"/>
  <c r="H372"/>
  <c r="B372"/>
  <c r="H364"/>
  <c r="B364"/>
  <c r="H356"/>
  <c r="B356"/>
  <c r="H348"/>
  <c r="B348"/>
  <c r="H340"/>
  <c r="B340"/>
  <c r="H332"/>
  <c r="B332"/>
  <c r="H302"/>
  <c r="B302"/>
  <c r="H294"/>
  <c r="B294"/>
  <c r="H286"/>
  <c r="B286"/>
  <c r="H278"/>
  <c r="B278"/>
  <c r="H270"/>
  <c r="B270"/>
  <c r="H320"/>
  <c r="B320"/>
  <c r="H312"/>
  <c r="B312"/>
  <c r="H304"/>
  <c r="B304"/>
  <c r="B388"/>
  <c r="H388"/>
  <c r="B391"/>
  <c r="H391"/>
  <c r="H399"/>
  <c r="B399"/>
  <c r="H407"/>
  <c r="B407"/>
  <c r="H415"/>
  <c r="B415"/>
  <c r="H423"/>
  <c r="B423"/>
  <c r="H268"/>
  <c r="B268"/>
  <c r="B258"/>
  <c r="H258"/>
  <c r="H429"/>
  <c r="B429"/>
  <c r="H369"/>
  <c r="B369"/>
  <c r="H361"/>
  <c r="B361"/>
  <c r="H353"/>
  <c r="B353"/>
  <c r="H345"/>
  <c r="B345"/>
  <c r="H337"/>
  <c r="B337"/>
  <c r="H329"/>
  <c r="B329"/>
  <c r="B295"/>
  <c r="H295"/>
  <c r="B287"/>
  <c r="H287"/>
  <c r="B279"/>
  <c r="H279"/>
  <c r="B271"/>
  <c r="H271"/>
  <c r="H319"/>
  <c r="B319"/>
  <c r="H311"/>
  <c r="B311"/>
  <c r="H303"/>
  <c r="B303"/>
  <c r="B386"/>
  <c r="H386"/>
  <c r="B389"/>
  <c r="H389"/>
  <c r="H398"/>
  <c r="B398"/>
  <c r="H406"/>
  <c r="B406"/>
  <c r="H414"/>
  <c r="B414"/>
  <c r="H422"/>
  <c r="B422"/>
  <c r="B267"/>
  <c r="H267"/>
  <c r="B260"/>
  <c r="H260"/>
  <c r="H269"/>
  <c r="B269"/>
  <c r="H62"/>
  <c r="B62"/>
  <c r="H96"/>
  <c r="B96"/>
  <c r="H44"/>
  <c r="B44"/>
  <c r="H70"/>
  <c r="B70"/>
  <c r="B157"/>
  <c r="H157"/>
  <c r="B51"/>
  <c r="H51"/>
  <c r="H53"/>
  <c r="B53"/>
  <c r="B55"/>
  <c r="H55"/>
  <c r="B191"/>
  <c r="H191"/>
  <c r="B43"/>
  <c r="H43"/>
  <c r="H95"/>
  <c r="B95"/>
  <c r="H65"/>
  <c r="B65"/>
  <c r="H120"/>
  <c r="B120"/>
  <c r="H140"/>
  <c r="B140"/>
  <c r="B152"/>
  <c r="H152"/>
  <c r="H164"/>
  <c r="B164"/>
  <c r="H368"/>
  <c r="B368"/>
  <c r="H360"/>
  <c r="B360"/>
  <c r="H352"/>
  <c r="B352"/>
  <c r="H344"/>
  <c r="B344"/>
  <c r="H336"/>
  <c r="B336"/>
  <c r="H328"/>
  <c r="B328"/>
  <c r="H300"/>
  <c r="B300"/>
  <c r="H292"/>
  <c r="B292"/>
  <c r="H284"/>
  <c r="B284"/>
  <c r="H276"/>
  <c r="B276"/>
  <c r="H326"/>
  <c r="B326"/>
  <c r="H318"/>
  <c r="B318"/>
  <c r="H310"/>
  <c r="B310"/>
  <c r="B377"/>
  <c r="H377"/>
  <c r="B379"/>
  <c r="H379"/>
  <c r="H393"/>
  <c r="B393"/>
  <c r="H401"/>
  <c r="B401"/>
  <c r="H409"/>
  <c r="B409"/>
  <c r="H417"/>
  <c r="B417"/>
  <c r="H425"/>
  <c r="B425"/>
  <c r="H263"/>
  <c r="B263"/>
  <c r="H255"/>
  <c r="B255"/>
  <c r="H374"/>
  <c r="B374"/>
  <c r="H366"/>
  <c r="B366"/>
  <c r="H358"/>
  <c r="B358"/>
  <c r="H350"/>
  <c r="B350"/>
  <c r="H342"/>
  <c r="B342"/>
  <c r="H334"/>
  <c r="B334"/>
  <c r="B301"/>
  <c r="H301"/>
  <c r="B293"/>
  <c r="H293"/>
  <c r="B285"/>
  <c r="H285"/>
  <c r="B277"/>
  <c r="H277"/>
  <c r="H325"/>
  <c r="B325"/>
  <c r="H317"/>
  <c r="B317"/>
  <c r="H309"/>
  <c r="B309"/>
  <c r="B376"/>
  <c r="H376"/>
  <c r="B390"/>
  <c r="H390"/>
  <c r="H392"/>
  <c r="B392"/>
  <c r="H400"/>
  <c r="B400"/>
  <c r="H408"/>
  <c r="B408"/>
  <c r="H416"/>
  <c r="B416"/>
  <c r="H424"/>
  <c r="B424"/>
  <c r="H265"/>
  <c r="B265"/>
  <c r="H257"/>
  <c r="B257"/>
  <c r="H94"/>
  <c r="B94"/>
  <c r="B108"/>
  <c r="H108"/>
  <c r="H104"/>
  <c r="B104"/>
  <c r="B50"/>
  <c r="H50"/>
  <c r="H163"/>
  <c r="B163"/>
  <c r="B78"/>
  <c r="H78"/>
  <c r="H68"/>
  <c r="B68"/>
  <c r="B175"/>
  <c r="H175"/>
  <c r="H49"/>
  <c r="B49"/>
  <c r="B54"/>
  <c r="H54"/>
  <c r="H127"/>
  <c r="B127"/>
  <c r="H34"/>
  <c r="B34"/>
  <c r="H195"/>
  <c r="B195"/>
  <c r="B111"/>
  <c r="H111"/>
  <c r="B128"/>
  <c r="H128"/>
  <c r="H134"/>
  <c r="B134"/>
  <c r="B92"/>
  <c r="H92"/>
  <c r="B196"/>
  <c r="H196"/>
  <c r="H132"/>
  <c r="B132"/>
  <c r="H59"/>
  <c r="B59"/>
  <c r="H35"/>
  <c r="B35"/>
  <c r="B177"/>
  <c r="H177"/>
  <c r="B86"/>
  <c r="H86"/>
  <c r="B148"/>
  <c r="H148"/>
  <c r="B142"/>
  <c r="H142"/>
  <c r="B161"/>
  <c r="H161"/>
  <c r="B112"/>
  <c r="H112"/>
  <c r="H33"/>
  <c r="B33"/>
  <c r="H174"/>
  <c r="B174"/>
  <c r="H173"/>
  <c r="B173"/>
  <c r="H158"/>
  <c r="B158"/>
  <c r="B46"/>
  <c r="H46"/>
  <c r="H176"/>
  <c r="B176"/>
  <c r="H133"/>
  <c r="B133"/>
  <c r="H58"/>
  <c r="B58"/>
  <c r="B135"/>
  <c r="H135"/>
  <c r="H180"/>
  <c r="B180"/>
  <c r="H121"/>
  <c r="B121"/>
  <c r="H166"/>
  <c r="B166"/>
  <c r="B189"/>
  <c r="H189"/>
  <c r="B193"/>
  <c r="H193"/>
  <c r="B185"/>
  <c r="H185"/>
  <c r="B187"/>
  <c r="H187"/>
  <c r="H72"/>
  <c r="B72"/>
  <c r="B31"/>
  <c r="H31"/>
  <c r="B25"/>
  <c r="H25"/>
  <c r="V29"/>
  <c r="V178"/>
  <c r="V112"/>
  <c r="AF144"/>
  <c r="AE144"/>
  <c r="AM144" s="1"/>
  <c r="AF82"/>
  <c r="AE82"/>
  <c r="AM82" s="1"/>
  <c r="AE70"/>
  <c r="AF70"/>
  <c r="V114"/>
  <c r="V77"/>
  <c r="V67"/>
  <c r="B149"/>
  <c r="B154"/>
  <c r="B69"/>
  <c r="B66"/>
  <c r="B91"/>
  <c r="B155"/>
  <c r="V95"/>
  <c r="AE194"/>
  <c r="AM194" s="1"/>
  <c r="AF194"/>
  <c r="AE169"/>
  <c r="AM169" s="1"/>
  <c r="AF169"/>
  <c r="AE171"/>
  <c r="AM171" s="1"/>
  <c r="AF171"/>
  <c r="V184"/>
  <c r="V162"/>
  <c r="AE117"/>
  <c r="AM117" s="1"/>
  <c r="AF117"/>
  <c r="V96"/>
  <c r="AE42"/>
  <c r="AF42"/>
  <c r="V159"/>
  <c r="V183"/>
  <c r="V153"/>
  <c r="AE174"/>
  <c r="AF174"/>
  <c r="AE67"/>
  <c r="AF67"/>
  <c r="AE50"/>
  <c r="AF50"/>
  <c r="AE56"/>
  <c r="AM56" s="1"/>
  <c r="AF56"/>
  <c r="AF53"/>
  <c r="AE53"/>
  <c r="V149"/>
  <c r="V182"/>
  <c r="AE39"/>
  <c r="AM39" s="1"/>
  <c r="AF39"/>
  <c r="AE44"/>
  <c r="AF44"/>
  <c r="V123"/>
  <c r="V154"/>
  <c r="V69"/>
  <c r="AF37"/>
  <c r="AE37"/>
  <c r="AM37" s="1"/>
  <c r="AF87"/>
  <c r="AE87"/>
  <c r="AM87" s="1"/>
  <c r="H251"/>
  <c r="B251"/>
  <c r="H226"/>
  <c r="B226"/>
  <c r="B225"/>
  <c r="H225"/>
  <c r="H246"/>
  <c r="B246"/>
  <c r="B227"/>
  <c r="H227"/>
  <c r="B210"/>
  <c r="H210"/>
  <c r="H232"/>
  <c r="B232"/>
  <c r="H211"/>
  <c r="B211"/>
  <c r="B237"/>
  <c r="H237"/>
  <c r="H235"/>
  <c r="B235"/>
  <c r="H238"/>
  <c r="B238"/>
  <c r="H222"/>
  <c r="B222"/>
  <c r="H214"/>
  <c r="B214"/>
  <c r="H231"/>
  <c r="B231"/>
  <c r="B202"/>
  <c r="H202"/>
  <c r="H244"/>
  <c r="B244"/>
  <c r="H230"/>
  <c r="B230"/>
  <c r="B234"/>
  <c r="H234"/>
  <c r="H206"/>
  <c r="B206"/>
  <c r="H239"/>
  <c r="B239"/>
  <c r="H205"/>
  <c r="B205"/>
  <c r="B224"/>
  <c r="H224"/>
  <c r="B240"/>
  <c r="H240"/>
  <c r="H229"/>
  <c r="B229"/>
  <c r="H236"/>
  <c r="B236"/>
  <c r="H453"/>
  <c r="B453"/>
  <c r="H467"/>
  <c r="B467"/>
  <c r="H471"/>
  <c r="B471"/>
  <c r="H475"/>
  <c r="B475"/>
  <c r="H484"/>
  <c r="B484"/>
  <c r="H480"/>
  <c r="B480"/>
  <c r="H431"/>
  <c r="B431"/>
  <c r="H459"/>
  <c r="B459"/>
  <c r="H500"/>
  <c r="B500"/>
  <c r="H456"/>
  <c r="B456"/>
  <c r="B466"/>
  <c r="H466"/>
  <c r="B470"/>
  <c r="H470"/>
  <c r="B474"/>
  <c r="H474"/>
  <c r="B483"/>
  <c r="H483"/>
  <c r="H489"/>
  <c r="B489"/>
  <c r="H451"/>
  <c r="B451"/>
  <c r="H476"/>
  <c r="B476"/>
  <c r="B464"/>
  <c r="H464"/>
  <c r="H457"/>
  <c r="B457"/>
  <c r="H487"/>
  <c r="B487"/>
  <c r="H478"/>
  <c r="B478"/>
  <c r="B493"/>
  <c r="H493"/>
  <c r="B501"/>
  <c r="H501"/>
  <c r="H433"/>
  <c r="B433"/>
  <c r="H436"/>
  <c r="B436"/>
  <c r="H438"/>
  <c r="B438"/>
  <c r="H440"/>
  <c r="B440"/>
  <c r="H442"/>
  <c r="B442"/>
  <c r="H444"/>
  <c r="B444"/>
  <c r="H446"/>
  <c r="B446"/>
  <c r="H448"/>
  <c r="B448"/>
  <c r="H450"/>
  <c r="B450"/>
  <c r="H458"/>
  <c r="B458"/>
  <c r="H479"/>
  <c r="B479"/>
  <c r="B491"/>
  <c r="H491"/>
  <c r="H499"/>
  <c r="B499"/>
  <c r="H371"/>
  <c r="B371"/>
  <c r="H363"/>
  <c r="B363"/>
  <c r="H355"/>
  <c r="B355"/>
  <c r="H347"/>
  <c r="B347"/>
  <c r="H339"/>
  <c r="B339"/>
  <c r="H331"/>
  <c r="B331"/>
  <c r="H298"/>
  <c r="B298"/>
  <c r="H290"/>
  <c r="B290"/>
  <c r="H282"/>
  <c r="B282"/>
  <c r="H274"/>
  <c r="B274"/>
  <c r="H324"/>
  <c r="B324"/>
  <c r="H316"/>
  <c r="B316"/>
  <c r="H308"/>
  <c r="B308"/>
  <c r="B380"/>
  <c r="H380"/>
  <c r="B383"/>
  <c r="H383"/>
  <c r="H395"/>
  <c r="B395"/>
  <c r="H403"/>
  <c r="B403"/>
  <c r="H411"/>
  <c r="B411"/>
  <c r="H419"/>
  <c r="B419"/>
  <c r="H427"/>
  <c r="B427"/>
  <c r="B262"/>
  <c r="H262"/>
  <c r="B254"/>
  <c r="H254"/>
  <c r="H370"/>
  <c r="B370"/>
  <c r="H362"/>
  <c r="B362"/>
  <c r="H354"/>
  <c r="B354"/>
  <c r="H346"/>
  <c r="B346"/>
  <c r="H338"/>
  <c r="B338"/>
  <c r="H330"/>
  <c r="B330"/>
  <c r="B299"/>
  <c r="H299"/>
  <c r="B291"/>
  <c r="H291"/>
  <c r="B283"/>
  <c r="H283"/>
  <c r="B275"/>
  <c r="H275"/>
  <c r="H323"/>
  <c r="B323"/>
  <c r="H315"/>
  <c r="B315"/>
  <c r="H307"/>
  <c r="B307"/>
  <c r="B378"/>
  <c r="H378"/>
  <c r="B381"/>
  <c r="H381"/>
  <c r="H394"/>
  <c r="B394"/>
  <c r="H402"/>
  <c r="B402"/>
  <c r="H410"/>
  <c r="B410"/>
  <c r="H418"/>
  <c r="B418"/>
  <c r="H426"/>
  <c r="B426"/>
  <c r="B264"/>
  <c r="H264"/>
  <c r="B256"/>
  <c r="H256"/>
  <c r="B110"/>
  <c r="H110"/>
  <c r="H190"/>
  <c r="B190"/>
  <c r="B67"/>
  <c r="H67"/>
  <c r="B109"/>
  <c r="H109"/>
  <c r="B146"/>
  <c r="H146"/>
  <c r="H75"/>
  <c r="B75"/>
  <c r="H153"/>
  <c r="B153"/>
  <c r="H38"/>
  <c r="B38"/>
  <c r="H36"/>
  <c r="B36"/>
  <c r="B165"/>
  <c r="H165"/>
  <c r="H85"/>
  <c r="B85"/>
  <c r="B105"/>
  <c r="H105"/>
  <c r="H102"/>
  <c r="B102"/>
  <c r="B179"/>
  <c r="H179"/>
  <c r="B63"/>
  <c r="H63"/>
  <c r="B122"/>
  <c r="H122"/>
  <c r="H375"/>
  <c r="B375"/>
  <c r="H367"/>
  <c r="B367"/>
  <c r="H359"/>
  <c r="B359"/>
  <c r="H351"/>
  <c r="B351"/>
  <c r="H343"/>
  <c r="B343"/>
  <c r="H335"/>
  <c r="B335"/>
  <c r="H327"/>
  <c r="B327"/>
  <c r="H296"/>
  <c r="B296"/>
  <c r="H288"/>
  <c r="B288"/>
  <c r="H280"/>
  <c r="B280"/>
  <c r="H272"/>
  <c r="B272"/>
  <c r="H322"/>
  <c r="B322"/>
  <c r="H314"/>
  <c r="B314"/>
  <c r="H306"/>
  <c r="B306"/>
  <c r="B384"/>
  <c r="H384"/>
  <c r="B387"/>
  <c r="H387"/>
  <c r="H397"/>
  <c r="B397"/>
  <c r="H405"/>
  <c r="B405"/>
  <c r="H413"/>
  <c r="B413"/>
  <c r="H421"/>
  <c r="B421"/>
  <c r="H266"/>
  <c r="B266"/>
  <c r="H259"/>
  <c r="B259"/>
  <c r="B252"/>
  <c r="H252"/>
  <c r="H373"/>
  <c r="B373"/>
  <c r="H365"/>
  <c r="B365"/>
  <c r="H357"/>
  <c r="B357"/>
  <c r="H349"/>
  <c r="B349"/>
  <c r="H341"/>
  <c r="B341"/>
  <c r="H333"/>
  <c r="B333"/>
  <c r="B297"/>
  <c r="H297"/>
  <c r="B289"/>
  <c r="H289"/>
  <c r="B281"/>
  <c r="H281"/>
  <c r="B273"/>
  <c r="H273"/>
  <c r="H321"/>
  <c r="B321"/>
  <c r="H313"/>
  <c r="B313"/>
  <c r="H305"/>
  <c r="B305"/>
  <c r="B382"/>
  <c r="H382"/>
  <c r="B385"/>
  <c r="H385"/>
  <c r="H396"/>
  <c r="B396"/>
  <c r="H404"/>
  <c r="B404"/>
  <c r="H412"/>
  <c r="B412"/>
  <c r="H420"/>
  <c r="B420"/>
  <c r="H428"/>
  <c r="B428"/>
  <c r="H261"/>
  <c r="B261"/>
  <c r="H253"/>
  <c r="B253"/>
  <c r="H118"/>
  <c r="B118"/>
  <c r="B79"/>
  <c r="H79"/>
  <c r="H143"/>
  <c r="B143"/>
  <c r="H186"/>
  <c r="B186"/>
  <c r="B93"/>
  <c r="H93"/>
  <c r="H197"/>
  <c r="B197"/>
  <c r="H160"/>
  <c r="B160"/>
  <c r="B136"/>
  <c r="H136"/>
  <c r="H80"/>
  <c r="B80"/>
  <c r="B198"/>
  <c r="H198"/>
  <c r="B99"/>
  <c r="H99"/>
  <c r="H40"/>
  <c r="B40"/>
  <c r="B32"/>
  <c r="H32"/>
  <c r="B84"/>
  <c r="H84"/>
  <c r="H167"/>
  <c r="B167"/>
  <c r="H42"/>
  <c r="B42"/>
  <c r="H89"/>
  <c r="B89"/>
  <c r="H77"/>
  <c r="B77"/>
  <c r="B124"/>
  <c r="H124"/>
  <c r="B64"/>
  <c r="H64"/>
  <c r="B183"/>
  <c r="H183"/>
  <c r="B145"/>
  <c r="H145"/>
  <c r="H125"/>
  <c r="B125"/>
  <c r="H41"/>
  <c r="B41"/>
  <c r="H115"/>
  <c r="B115"/>
  <c r="H113"/>
  <c r="B113"/>
  <c r="H168"/>
  <c r="B168"/>
  <c r="B97"/>
  <c r="H97"/>
  <c r="B199"/>
  <c r="H199"/>
  <c r="H45"/>
  <c r="B45"/>
  <c r="B150"/>
  <c r="H150"/>
  <c r="B170"/>
  <c r="H170"/>
  <c r="H131"/>
  <c r="B131"/>
  <c r="H137"/>
  <c r="B137"/>
  <c r="H90"/>
  <c r="B90"/>
  <c r="H130"/>
  <c r="B130"/>
  <c r="H138"/>
  <c r="B138"/>
  <c r="H151"/>
  <c r="B151"/>
  <c r="H47"/>
  <c r="B47"/>
  <c r="B107"/>
  <c r="H107"/>
  <c r="B139"/>
  <c r="H139"/>
  <c r="H129"/>
  <c r="B129"/>
  <c r="B156"/>
  <c r="H156"/>
  <c r="AE22"/>
  <c r="AM22" s="1"/>
  <c r="AF22"/>
  <c r="AE500"/>
  <c r="AM500" s="1"/>
  <c r="AF500"/>
  <c r="AE501"/>
  <c r="AM501" s="1"/>
  <c r="AF499"/>
  <c r="AE499"/>
  <c r="AM499" s="1"/>
  <c r="AF501"/>
  <c r="H23"/>
  <c r="B23"/>
  <c r="B30"/>
  <c r="H30"/>
  <c r="B24"/>
  <c r="H24"/>
  <c r="AE112"/>
  <c r="AF112"/>
  <c r="B39"/>
  <c r="B37"/>
  <c r="B87"/>
  <c r="AE116"/>
  <c r="AM116" s="1"/>
  <c r="AF116"/>
  <c r="V70"/>
  <c r="AE101"/>
  <c r="AM101" s="1"/>
  <c r="AF101"/>
  <c r="AE119"/>
  <c r="AM119" s="1"/>
  <c r="AF119"/>
  <c r="AF100"/>
  <c r="AE100"/>
  <c r="AE28"/>
  <c r="AM28" s="1"/>
  <c r="AF28"/>
  <c r="V194"/>
  <c r="AF60"/>
  <c r="AE60"/>
  <c r="AM60" s="1"/>
  <c r="AF27"/>
  <c r="AE27"/>
  <c r="AM27" s="1"/>
  <c r="V134"/>
  <c r="AF98"/>
  <c r="AE98"/>
  <c r="AM98" s="1"/>
  <c r="AF41"/>
  <c r="AE41"/>
  <c r="AI41" s="1"/>
  <c r="AK41" s="1"/>
  <c r="AF178"/>
  <c r="AE178"/>
  <c r="V225"/>
  <c r="V213"/>
  <c r="V220"/>
  <c r="V212"/>
  <c r="V230"/>
  <c r="V218"/>
  <c r="V236"/>
  <c r="V216"/>
  <c r="V221"/>
  <c r="V227"/>
  <c r="V245"/>
  <c r="V210"/>
  <c r="V209"/>
  <c r="V249"/>
  <c r="V211"/>
  <c r="V240"/>
  <c r="V219"/>
  <c r="V243"/>
  <c r="V238"/>
  <c r="V231"/>
  <c r="V239"/>
  <c r="V244"/>
  <c r="V205"/>
  <c r="V204"/>
  <c r="V471"/>
  <c r="V493"/>
  <c r="V492"/>
  <c r="V430"/>
  <c r="V444"/>
  <c r="V468"/>
  <c r="V481"/>
  <c r="V490"/>
  <c r="V399"/>
  <c r="V420"/>
  <c r="V390"/>
  <c r="V369"/>
  <c r="V337"/>
  <c r="V316"/>
  <c r="V370"/>
  <c r="V338"/>
  <c r="V297"/>
  <c r="V289"/>
  <c r="V281"/>
  <c r="V273"/>
  <c r="V265"/>
  <c r="V257"/>
  <c r="V451"/>
  <c r="V401"/>
  <c r="V418"/>
  <c r="V371"/>
  <c r="V339"/>
  <c r="V317"/>
  <c r="V376"/>
  <c r="V344"/>
  <c r="V302"/>
  <c r="V294"/>
  <c r="V465"/>
  <c r="V473"/>
  <c r="V497"/>
  <c r="V496"/>
  <c r="V434"/>
  <c r="V458"/>
  <c r="V479"/>
  <c r="V498"/>
  <c r="V407"/>
  <c r="V377"/>
  <c r="V396"/>
  <c r="V378"/>
  <c r="V345"/>
  <c r="V320"/>
  <c r="V304"/>
  <c r="V346"/>
  <c r="V299"/>
  <c r="V291"/>
  <c r="V283"/>
  <c r="V275"/>
  <c r="V267"/>
  <c r="V258"/>
  <c r="V459"/>
  <c r="V409"/>
  <c r="V426"/>
  <c r="V394"/>
  <c r="V347"/>
  <c r="V321"/>
  <c r="V305"/>
  <c r="V352"/>
  <c r="V266"/>
  <c r="V296"/>
  <c r="V457"/>
  <c r="V431"/>
  <c r="V435"/>
  <c r="V439"/>
  <c r="V443"/>
  <c r="V447"/>
  <c r="V452"/>
  <c r="V460"/>
  <c r="V478"/>
  <c r="V482"/>
  <c r="V486"/>
  <c r="V432"/>
  <c r="V440"/>
  <c r="V448"/>
  <c r="V462"/>
  <c r="V470"/>
  <c r="V477"/>
  <c r="V485"/>
  <c r="V499"/>
  <c r="V427"/>
  <c r="V411"/>
  <c r="V395"/>
  <c r="V379"/>
  <c r="V416"/>
  <c r="V400"/>
  <c r="V388"/>
  <c r="V380"/>
  <c r="V365"/>
  <c r="V349"/>
  <c r="V333"/>
  <c r="V322"/>
  <c r="V314"/>
  <c r="V306"/>
  <c r="V366"/>
  <c r="V350"/>
  <c r="V334"/>
  <c r="V455"/>
  <c r="V421"/>
  <c r="V405"/>
  <c r="V389"/>
  <c r="V422"/>
  <c r="V406"/>
  <c r="V375"/>
  <c r="V359"/>
  <c r="V343"/>
  <c r="V327"/>
  <c r="V319"/>
  <c r="V311"/>
  <c r="V303"/>
  <c r="V364"/>
  <c r="V348"/>
  <c r="V332"/>
  <c r="V98"/>
  <c r="V141"/>
  <c r="V170"/>
  <c r="V79"/>
  <c r="V185"/>
  <c r="V126"/>
  <c r="V146"/>
  <c r="V202"/>
  <c r="V179"/>
  <c r="V135"/>
  <c r="V105"/>
  <c r="V155"/>
  <c r="V31"/>
  <c r="V290"/>
  <c r="V286"/>
  <c r="V282"/>
  <c r="V278"/>
  <c r="V274"/>
  <c r="V270"/>
  <c r="V264"/>
  <c r="V260"/>
  <c r="V256"/>
  <c r="V252"/>
  <c r="V81"/>
  <c r="V56"/>
  <c r="V203"/>
  <c r="V65"/>
  <c r="V128"/>
  <c r="V75"/>
  <c r="V101"/>
  <c r="V192"/>
  <c r="V198"/>
  <c r="V62"/>
  <c r="V175"/>
  <c r="V137"/>
  <c r="V195"/>
  <c r="V66"/>
  <c r="V147"/>
  <c r="V148"/>
  <c r="V161"/>
  <c r="V39"/>
  <c r="V140"/>
  <c r="V43"/>
  <c r="V108"/>
  <c r="V189"/>
  <c r="V55"/>
  <c r="V181"/>
  <c r="V103"/>
  <c r="V164"/>
  <c r="V158"/>
  <c r="V52"/>
  <c r="V120"/>
  <c r="V28"/>
  <c r="V171"/>
  <c r="V89"/>
  <c r="V124"/>
  <c r="V86"/>
  <c r="V111"/>
  <c r="V138"/>
  <c r="V78"/>
  <c r="V37"/>
  <c r="V33"/>
  <c r="V94"/>
  <c r="V48"/>
  <c r="V165"/>
  <c r="V122"/>
  <c r="V47"/>
  <c r="V115"/>
  <c r="V63"/>
  <c r="V51"/>
  <c r="AE172"/>
  <c r="AM172" s="1"/>
  <c r="AF172"/>
  <c r="AF200"/>
  <c r="AE200"/>
  <c r="AM200" s="1"/>
  <c r="AE159"/>
  <c r="AF159"/>
  <c r="AE34"/>
  <c r="AM34" s="1"/>
  <c r="AF34"/>
  <c r="V133"/>
  <c r="AF64"/>
  <c r="AE64"/>
  <c r="V49"/>
  <c r="AE83"/>
  <c r="AM83" s="1"/>
  <c r="AF83"/>
  <c r="AF38"/>
  <c r="AE38"/>
  <c r="AI38" s="1"/>
  <c r="AK38" s="1"/>
  <c r="V76"/>
  <c r="V156"/>
  <c r="AF181"/>
  <c r="AE181"/>
  <c r="AM181" s="1"/>
  <c r="AE114"/>
  <c r="AF114"/>
  <c r="B101"/>
  <c r="B172"/>
  <c r="B200"/>
  <c r="B159"/>
  <c r="B83"/>
  <c r="B181"/>
  <c r="B114"/>
  <c r="V104"/>
  <c r="V121"/>
  <c r="V71"/>
  <c r="AE61"/>
  <c r="AM61" s="1"/>
  <c r="AF61"/>
  <c r="V57"/>
  <c r="V116"/>
  <c r="AE57"/>
  <c r="AF57"/>
  <c r="AF134"/>
  <c r="AE134"/>
  <c r="V41"/>
  <c r="AE106"/>
  <c r="AM106" s="1"/>
  <c r="AF106"/>
  <c r="V242"/>
  <c r="V224"/>
  <c r="V215"/>
  <c r="V232"/>
  <c r="V217"/>
  <c r="V222"/>
  <c r="V229"/>
  <c r="V234"/>
  <c r="V247"/>
  <c r="V226"/>
  <c r="V250"/>
  <c r="V208"/>
  <c r="V241"/>
  <c r="V237"/>
  <c r="V248"/>
  <c r="V235"/>
  <c r="V246"/>
  <c r="V228"/>
  <c r="V233"/>
  <c r="V223"/>
  <c r="V251"/>
  <c r="V207"/>
  <c r="V206"/>
  <c r="V467"/>
  <c r="V475"/>
  <c r="V501"/>
  <c r="V500"/>
  <c r="V438"/>
  <c r="V450"/>
  <c r="V474"/>
  <c r="V487"/>
  <c r="V415"/>
  <c r="V383"/>
  <c r="V404"/>
  <c r="V382"/>
  <c r="V353"/>
  <c r="V324"/>
  <c r="V308"/>
  <c r="V354"/>
  <c r="V301"/>
  <c r="V293"/>
  <c r="V285"/>
  <c r="V277"/>
  <c r="V269"/>
  <c r="V261"/>
  <c r="V253"/>
  <c r="V417"/>
  <c r="V385"/>
  <c r="V402"/>
  <c r="V355"/>
  <c r="V325"/>
  <c r="V309"/>
  <c r="V360"/>
  <c r="V328"/>
  <c r="V298"/>
  <c r="V214"/>
  <c r="V469"/>
  <c r="V489"/>
  <c r="V488"/>
  <c r="V461"/>
  <c r="V446"/>
  <c r="V466"/>
  <c r="V491"/>
  <c r="V423"/>
  <c r="V391"/>
  <c r="V412"/>
  <c r="V386"/>
  <c r="V361"/>
  <c r="V329"/>
  <c r="V312"/>
  <c r="V362"/>
  <c r="V330"/>
  <c r="V295"/>
  <c r="V287"/>
  <c r="V279"/>
  <c r="V271"/>
  <c r="V262"/>
  <c r="V254"/>
  <c r="V425"/>
  <c r="V393"/>
  <c r="V410"/>
  <c r="V363"/>
  <c r="V331"/>
  <c r="V313"/>
  <c r="V368"/>
  <c r="V336"/>
  <c r="V300"/>
  <c r="V292"/>
  <c r="V429"/>
  <c r="V433"/>
  <c r="V437"/>
  <c r="V441"/>
  <c r="V445"/>
  <c r="V449"/>
  <c r="V456"/>
  <c r="V476"/>
  <c r="V480"/>
  <c r="V484"/>
  <c r="V453"/>
  <c r="V436"/>
  <c r="V442"/>
  <c r="V454"/>
  <c r="V464"/>
  <c r="V472"/>
  <c r="V483"/>
  <c r="V495"/>
  <c r="V494"/>
  <c r="V419"/>
  <c r="V403"/>
  <c r="V387"/>
  <c r="V424"/>
  <c r="V408"/>
  <c r="V392"/>
  <c r="V384"/>
  <c r="V373"/>
  <c r="V357"/>
  <c r="V341"/>
  <c r="V326"/>
  <c r="V318"/>
  <c r="V310"/>
  <c r="V374"/>
  <c r="V358"/>
  <c r="V342"/>
  <c r="V463"/>
  <c r="V428"/>
  <c r="V413"/>
  <c r="V397"/>
  <c r="V381"/>
  <c r="V414"/>
  <c r="V398"/>
  <c r="V367"/>
  <c r="V351"/>
  <c r="V335"/>
  <c r="V323"/>
  <c r="V315"/>
  <c r="V307"/>
  <c r="V372"/>
  <c r="V356"/>
  <c r="V340"/>
  <c r="V68"/>
  <c r="V187"/>
  <c r="V188"/>
  <c r="V74"/>
  <c r="V166"/>
  <c r="V132"/>
  <c r="V60"/>
  <c r="V102"/>
  <c r="V82"/>
  <c r="V197"/>
  <c r="V167"/>
  <c r="V129"/>
  <c r="V186"/>
  <c r="V119"/>
  <c r="V288"/>
  <c r="V284"/>
  <c r="V280"/>
  <c r="V276"/>
  <c r="V272"/>
  <c r="V268"/>
  <c r="V263"/>
  <c r="V259"/>
  <c r="V255"/>
  <c r="V139"/>
  <c r="V168"/>
  <c r="V125"/>
  <c r="V54"/>
  <c r="V190"/>
  <c r="V169"/>
  <c r="V83"/>
  <c r="V92"/>
  <c r="V84"/>
  <c r="V176"/>
  <c r="V201"/>
  <c r="V97"/>
  <c r="V152"/>
  <c r="V99"/>
  <c r="V90"/>
  <c r="V46"/>
  <c r="V80"/>
  <c r="V131"/>
  <c r="V88"/>
  <c r="V160"/>
  <c r="V61"/>
  <c r="V106"/>
  <c r="V144"/>
  <c r="V93"/>
  <c r="V196"/>
  <c r="V87"/>
  <c r="V110"/>
  <c r="V85"/>
  <c r="V91"/>
  <c r="V150"/>
  <c r="V35"/>
  <c r="V199"/>
  <c r="V45"/>
  <c r="V191"/>
  <c r="V113"/>
  <c r="V163"/>
  <c r="V151"/>
  <c r="V117"/>
  <c r="V109"/>
  <c r="V130"/>
  <c r="V127"/>
  <c r="V200"/>
  <c r="V58"/>
  <c r="V40"/>
  <c r="V36"/>
  <c r="V172"/>
  <c r="V136"/>
  <c r="V118"/>
  <c r="V34"/>
  <c r="AE133"/>
  <c r="AF133"/>
  <c r="V73"/>
  <c r="V64"/>
  <c r="V38"/>
  <c r="AE52"/>
  <c r="AM52" s="1"/>
  <c r="AF52"/>
  <c r="V143"/>
  <c r="AE182"/>
  <c r="AF182"/>
  <c r="AE156"/>
  <c r="AF156"/>
  <c r="V50"/>
  <c r="AE184"/>
  <c r="AF184"/>
  <c r="AE188"/>
  <c r="AM188" s="1"/>
  <c r="AF188"/>
  <c r="V177"/>
  <c r="AE192"/>
  <c r="AM192" s="1"/>
  <c r="AF192"/>
  <c r="B57"/>
  <c r="B27"/>
  <c r="B106"/>
  <c r="B184"/>
  <c r="B188"/>
  <c r="B192"/>
  <c r="AJ127" l="1"/>
  <c r="AL127" s="1"/>
  <c r="AG127" s="1"/>
  <c r="AI203"/>
  <c r="AK203" s="1"/>
  <c r="AJ209"/>
  <c r="AL209" s="1"/>
  <c r="AG209" s="1"/>
  <c r="AI89"/>
  <c r="AK89" s="1"/>
  <c r="AI212"/>
  <c r="AK212" s="1"/>
  <c r="AG212" s="1"/>
  <c r="AI211"/>
  <c r="AK211" s="1"/>
  <c r="AI198"/>
  <c r="AK198" s="1"/>
  <c r="AG198" s="1"/>
  <c r="AM211"/>
  <c r="AG347"/>
  <c r="AP347" s="1"/>
  <c r="AJ207"/>
  <c r="AL207" s="1"/>
  <c r="AM207"/>
  <c r="AI207"/>
  <c r="AK207" s="1"/>
  <c r="AG207" s="1"/>
  <c r="AP207" s="1"/>
  <c r="AI213"/>
  <c r="AK213" s="1"/>
  <c r="AJ213"/>
  <c r="AL213" s="1"/>
  <c r="AM213"/>
  <c r="AI204"/>
  <c r="AK204" s="1"/>
  <c r="AI400"/>
  <c r="AK400" s="1"/>
  <c r="AJ400"/>
  <c r="AL400" s="1"/>
  <c r="AC385"/>
  <c r="Q7"/>
  <c r="S6"/>
  <c r="X6" s="1"/>
  <c r="AI391"/>
  <c r="AK391" s="1"/>
  <c r="AI256"/>
  <c r="AK256" s="1"/>
  <c r="AG256" s="1"/>
  <c r="AJ391"/>
  <c r="AL391" s="1"/>
  <c r="AM256"/>
  <c r="AO474"/>
  <c r="AC474"/>
  <c r="AJ380"/>
  <c r="AL380" s="1"/>
  <c r="AG380" s="1"/>
  <c r="AC380" s="1"/>
  <c r="AM380"/>
  <c r="AG371"/>
  <c r="AN371" s="1"/>
  <c r="AG345"/>
  <c r="AC345" s="1"/>
  <c r="AG454"/>
  <c r="AP454" s="1"/>
  <c r="AG413"/>
  <c r="AO413" s="1"/>
  <c r="AJ301"/>
  <c r="AL301" s="1"/>
  <c r="AP417"/>
  <c r="AN474"/>
  <c r="AN417"/>
  <c r="AI301"/>
  <c r="AK301" s="1"/>
  <c r="AP474"/>
  <c r="AJ128"/>
  <c r="AL128" s="1"/>
  <c r="AI336"/>
  <c r="AK336" s="1"/>
  <c r="AJ336"/>
  <c r="AL336" s="1"/>
  <c r="AG330"/>
  <c r="AO330" s="1"/>
  <c r="AG395"/>
  <c r="AC395" s="1"/>
  <c r="AC272"/>
  <c r="AI128"/>
  <c r="AK128" s="1"/>
  <c r="AG357"/>
  <c r="AC357" s="1"/>
  <c r="AI356"/>
  <c r="AK356" s="1"/>
  <c r="AJ356"/>
  <c r="AL356" s="1"/>
  <c r="AG204"/>
  <c r="AO204" s="1"/>
  <c r="AJ383"/>
  <c r="AL383" s="1"/>
  <c r="AG383" s="1"/>
  <c r="AM383"/>
  <c r="AN433"/>
  <c r="AO433"/>
  <c r="AG384"/>
  <c r="AN384" s="1"/>
  <c r="AP272"/>
  <c r="AJ319"/>
  <c r="AL319" s="1"/>
  <c r="AC481"/>
  <c r="AO272"/>
  <c r="AG328"/>
  <c r="AN328" s="1"/>
  <c r="AI262"/>
  <c r="AK262" s="1"/>
  <c r="AJ262"/>
  <c r="AL262" s="1"/>
  <c r="AG359"/>
  <c r="AP359" s="1"/>
  <c r="AO385"/>
  <c r="AG445"/>
  <c r="AC445" s="1"/>
  <c r="AN385"/>
  <c r="AJ309"/>
  <c r="AL309" s="1"/>
  <c r="AC207"/>
  <c r="AN268"/>
  <c r="AG195"/>
  <c r="AN195" s="1"/>
  <c r="AG375"/>
  <c r="AN375" s="1"/>
  <c r="AI309"/>
  <c r="AK309" s="1"/>
  <c r="AI340"/>
  <c r="AK340" s="1"/>
  <c r="AG340" s="1"/>
  <c r="AC340" s="1"/>
  <c r="AC268"/>
  <c r="AM340"/>
  <c r="AP268"/>
  <c r="AG109"/>
  <c r="AO109" s="1"/>
  <c r="AN429"/>
  <c r="AO429"/>
  <c r="AP429"/>
  <c r="AC429"/>
  <c r="AC433"/>
  <c r="AP481"/>
  <c r="AG441"/>
  <c r="AN441" s="1"/>
  <c r="AG300"/>
  <c r="AC300" s="1"/>
  <c r="AG332"/>
  <c r="AC332" s="1"/>
  <c r="AG363"/>
  <c r="AC363" s="1"/>
  <c r="AO481"/>
  <c r="AO279"/>
  <c r="AJ217"/>
  <c r="AL217" s="1"/>
  <c r="AG217" s="1"/>
  <c r="AO417"/>
  <c r="AG349"/>
  <c r="AP349" s="1"/>
  <c r="AP401"/>
  <c r="AG211"/>
  <c r="AP211" s="1"/>
  <c r="AI317"/>
  <c r="AK317" s="1"/>
  <c r="AP485"/>
  <c r="AP470"/>
  <c r="AM205"/>
  <c r="AM217"/>
  <c r="AJ205"/>
  <c r="AL205" s="1"/>
  <c r="AG205" s="1"/>
  <c r="AC205" s="1"/>
  <c r="AJ317"/>
  <c r="AL317" s="1"/>
  <c r="AN485"/>
  <c r="AN401"/>
  <c r="AN470"/>
  <c r="AG230"/>
  <c r="AC230" s="1"/>
  <c r="AG295"/>
  <c r="AP295" s="1"/>
  <c r="AG465"/>
  <c r="AO465" s="1"/>
  <c r="AG489"/>
  <c r="AC489" s="1"/>
  <c r="AG431"/>
  <c r="AC431" s="1"/>
  <c r="AG397"/>
  <c r="AP397" s="1"/>
  <c r="AG447"/>
  <c r="AC447" s="1"/>
  <c r="AG410"/>
  <c r="AO410" s="1"/>
  <c r="AG344"/>
  <c r="AC344" s="1"/>
  <c r="AG287"/>
  <c r="AP287" s="1"/>
  <c r="AP423"/>
  <c r="AG483"/>
  <c r="AP483" s="1"/>
  <c r="AG348"/>
  <c r="AC348" s="1"/>
  <c r="AG291"/>
  <c r="AC291" s="1"/>
  <c r="AG497"/>
  <c r="AC497" s="1"/>
  <c r="AG353"/>
  <c r="AN353" s="1"/>
  <c r="AG266"/>
  <c r="AC266" s="1"/>
  <c r="AG381"/>
  <c r="AO381" s="1"/>
  <c r="AG373"/>
  <c r="AC373" s="1"/>
  <c r="AG396"/>
  <c r="AP396" s="1"/>
  <c r="AN423"/>
  <c r="AO264"/>
  <c r="AG115"/>
  <c r="AC115" s="1"/>
  <c r="AG219"/>
  <c r="AP219" s="1"/>
  <c r="AI319"/>
  <c r="AK319" s="1"/>
  <c r="AG263"/>
  <c r="AO263" s="1"/>
  <c r="AG442"/>
  <c r="AC442" s="1"/>
  <c r="AG411"/>
  <c r="AC411" s="1"/>
  <c r="AG469"/>
  <c r="AC469" s="1"/>
  <c r="AG394"/>
  <c r="AC394" s="1"/>
  <c r="AG437"/>
  <c r="AP437" s="1"/>
  <c r="AG405"/>
  <c r="AO405" s="1"/>
  <c r="AG368"/>
  <c r="AC368" s="1"/>
  <c r="AG351"/>
  <c r="AP351" s="1"/>
  <c r="AG399"/>
  <c r="AC399" s="1"/>
  <c r="AG346"/>
  <c r="AC346" s="1"/>
  <c r="AG296"/>
  <c r="AC296" s="1"/>
  <c r="AG288"/>
  <c r="AP288" s="1"/>
  <c r="AG355"/>
  <c r="AC355" s="1"/>
  <c r="AG361"/>
  <c r="AC361" s="1"/>
  <c r="AO423"/>
  <c r="AC264"/>
  <c r="AC279"/>
  <c r="AO207"/>
  <c r="AO485"/>
  <c r="AO401"/>
  <c r="AO470"/>
  <c r="AG404"/>
  <c r="AC404" s="1"/>
  <c r="AG322"/>
  <c r="AC322" s="1"/>
  <c r="AG327"/>
  <c r="AP327" s="1"/>
  <c r="AG299"/>
  <c r="AP299" s="1"/>
  <c r="AG306"/>
  <c r="AP306" s="1"/>
  <c r="AG271"/>
  <c r="AP271" s="1"/>
  <c r="AN264"/>
  <c r="AN279"/>
  <c r="AN207"/>
  <c r="AG333"/>
  <c r="AC333" s="1"/>
  <c r="AG276"/>
  <c r="AP276" s="1"/>
  <c r="AG329"/>
  <c r="AC329" s="1"/>
  <c r="AG284"/>
  <c r="AP284" s="1"/>
  <c r="AG280"/>
  <c r="AC280" s="1"/>
  <c r="AI184"/>
  <c r="AK184" s="1"/>
  <c r="AM184"/>
  <c r="AJ134"/>
  <c r="AL134" s="1"/>
  <c r="AM134"/>
  <c r="AJ178"/>
  <c r="AL178" s="1"/>
  <c r="AM178"/>
  <c r="AJ100"/>
  <c r="AL100" s="1"/>
  <c r="AM100"/>
  <c r="AJ44"/>
  <c r="AL44" s="1"/>
  <c r="AM44"/>
  <c r="AI50"/>
  <c r="AK50" s="1"/>
  <c r="AM50"/>
  <c r="AJ67"/>
  <c r="AL67" s="1"/>
  <c r="AM67"/>
  <c r="AJ174"/>
  <c r="AM174"/>
  <c r="AJ70"/>
  <c r="AL70" s="1"/>
  <c r="AM70"/>
  <c r="AJ77"/>
  <c r="AM77"/>
  <c r="AJ104"/>
  <c r="AL104" s="1"/>
  <c r="AM104"/>
  <c r="AI96"/>
  <c r="AK96" s="1"/>
  <c r="AM96"/>
  <c r="AJ95"/>
  <c r="AL95" s="1"/>
  <c r="AM95"/>
  <c r="AI59"/>
  <c r="AK59" s="1"/>
  <c r="AM59"/>
  <c r="AI145"/>
  <c r="AK145" s="1"/>
  <c r="AM145"/>
  <c r="AI143"/>
  <c r="AK143" s="1"/>
  <c r="AM143"/>
  <c r="AJ49"/>
  <c r="AL49" s="1"/>
  <c r="AM49"/>
  <c r="AI157"/>
  <c r="AK157" s="1"/>
  <c r="AM157"/>
  <c r="AI173"/>
  <c r="AK173" s="1"/>
  <c r="AM173"/>
  <c r="AC492"/>
  <c r="AP492"/>
  <c r="AO492"/>
  <c r="AN492"/>
  <c r="AI68"/>
  <c r="AK68" s="1"/>
  <c r="AM68"/>
  <c r="AI222"/>
  <c r="AK222" s="1"/>
  <c r="AM222"/>
  <c r="AJ208"/>
  <c r="AL208" s="1"/>
  <c r="AM208"/>
  <c r="AI84"/>
  <c r="AK84" s="1"/>
  <c r="AM84"/>
  <c r="AJ137"/>
  <c r="AL137" s="1"/>
  <c r="AM137"/>
  <c r="AI167"/>
  <c r="AK167" s="1"/>
  <c r="AM167"/>
  <c r="AI55"/>
  <c r="AK55" s="1"/>
  <c r="AM55"/>
  <c r="AI228"/>
  <c r="AK228" s="1"/>
  <c r="AM228"/>
  <c r="AJ232"/>
  <c r="AL232" s="1"/>
  <c r="AM232"/>
  <c r="AC419"/>
  <c r="AP419"/>
  <c r="AO419"/>
  <c r="AN419"/>
  <c r="AJ243"/>
  <c r="AL243" s="1"/>
  <c r="AM243"/>
  <c r="AC227"/>
  <c r="AP227"/>
  <c r="AO227"/>
  <c r="AN227"/>
  <c r="AC369"/>
  <c r="AP369"/>
  <c r="AO369"/>
  <c r="AN369"/>
  <c r="AO347"/>
  <c r="AJ187"/>
  <c r="AL187" s="1"/>
  <c r="AM187"/>
  <c r="AC372"/>
  <c r="AP372"/>
  <c r="AO372"/>
  <c r="AN372"/>
  <c r="AI285"/>
  <c r="AK285" s="1"/>
  <c r="AM285"/>
  <c r="AJ412"/>
  <c r="AL412" s="1"/>
  <c r="AM412"/>
  <c r="AI420"/>
  <c r="AK420" s="1"/>
  <c r="AM420"/>
  <c r="AJ428"/>
  <c r="AL428" s="1"/>
  <c r="AM428"/>
  <c r="AI452"/>
  <c r="AK452" s="1"/>
  <c r="AM452"/>
  <c r="AI460"/>
  <c r="AK460" s="1"/>
  <c r="AM460"/>
  <c r="AI468"/>
  <c r="AK468" s="1"/>
  <c r="AM468"/>
  <c r="AI456"/>
  <c r="AK456" s="1"/>
  <c r="AM456"/>
  <c r="AI408"/>
  <c r="AK408" s="1"/>
  <c r="AM408"/>
  <c r="AI416"/>
  <c r="AK416" s="1"/>
  <c r="AM416"/>
  <c r="AJ424"/>
  <c r="AL424" s="1"/>
  <c r="AM424"/>
  <c r="AI472"/>
  <c r="AK472" s="1"/>
  <c r="AM472"/>
  <c r="AJ463"/>
  <c r="AL463" s="1"/>
  <c r="AM463"/>
  <c r="AJ455"/>
  <c r="AL455" s="1"/>
  <c r="AM455"/>
  <c r="AI426"/>
  <c r="AK426" s="1"/>
  <c r="AM426"/>
  <c r="AI418"/>
  <c r="AK418" s="1"/>
  <c r="AM418"/>
  <c r="AI398"/>
  <c r="AK398" s="1"/>
  <c r="AM398"/>
  <c r="AI479"/>
  <c r="AK479" s="1"/>
  <c r="AM479"/>
  <c r="AC487"/>
  <c r="AP487"/>
  <c r="AO487"/>
  <c r="AN487"/>
  <c r="AJ495"/>
  <c r="AL495" s="1"/>
  <c r="AM495"/>
  <c r="AJ430"/>
  <c r="AL430" s="1"/>
  <c r="AM430"/>
  <c r="AC457"/>
  <c r="AP457"/>
  <c r="AO457"/>
  <c r="AN457"/>
  <c r="AC449"/>
  <c r="AP449"/>
  <c r="AO449"/>
  <c r="AN449"/>
  <c r="AJ491"/>
  <c r="AL491" s="1"/>
  <c r="AM491"/>
  <c r="AI475"/>
  <c r="AK475" s="1"/>
  <c r="AM475"/>
  <c r="AJ364"/>
  <c r="AL364" s="1"/>
  <c r="AM364"/>
  <c r="AI199"/>
  <c r="AK199" s="1"/>
  <c r="AM199"/>
  <c r="AJ350"/>
  <c r="AL350" s="1"/>
  <c r="AM350"/>
  <c r="AI473"/>
  <c r="AK473" s="1"/>
  <c r="AM473"/>
  <c r="AO454"/>
  <c r="AJ326"/>
  <c r="AL326" s="1"/>
  <c r="AM326"/>
  <c r="AI335"/>
  <c r="AK335" s="1"/>
  <c r="AM335"/>
  <c r="AJ338"/>
  <c r="AL338" s="1"/>
  <c r="AM338"/>
  <c r="AJ343"/>
  <c r="AL343" s="1"/>
  <c r="AM343"/>
  <c r="AC403"/>
  <c r="AP403"/>
  <c r="AO403"/>
  <c r="AN403"/>
  <c r="AI220"/>
  <c r="AK220" s="1"/>
  <c r="AG220" s="1"/>
  <c r="AM220"/>
  <c r="AJ275"/>
  <c r="AL275" s="1"/>
  <c r="AM275"/>
  <c r="AI321"/>
  <c r="AK321" s="1"/>
  <c r="AM321"/>
  <c r="AI247"/>
  <c r="AK247" s="1"/>
  <c r="AM247"/>
  <c r="AI225"/>
  <c r="AK225" s="1"/>
  <c r="AM225"/>
  <c r="AJ318"/>
  <c r="AL318" s="1"/>
  <c r="AM318"/>
  <c r="AJ331"/>
  <c r="AL331" s="1"/>
  <c r="AM331"/>
  <c r="AI249"/>
  <c r="AK249" s="1"/>
  <c r="AM249"/>
  <c r="AC421"/>
  <c r="AP421"/>
  <c r="AO421"/>
  <c r="AN421"/>
  <c r="AI311"/>
  <c r="AK311" s="1"/>
  <c r="AG311" s="1"/>
  <c r="AM311"/>
  <c r="AC245"/>
  <c r="AP245"/>
  <c r="AO245"/>
  <c r="AN245"/>
  <c r="AM17"/>
  <c r="AM7"/>
  <c r="AM31"/>
  <c r="AM41"/>
  <c r="AM15"/>
  <c r="AM4"/>
  <c r="AM8"/>
  <c r="AM9"/>
  <c r="AM11"/>
  <c r="AM30"/>
  <c r="AJ156"/>
  <c r="AL156" s="1"/>
  <c r="AM156"/>
  <c r="AI182"/>
  <c r="AK182" s="1"/>
  <c r="AM182"/>
  <c r="AJ133"/>
  <c r="AL133" s="1"/>
  <c r="AM133"/>
  <c r="AI57"/>
  <c r="AK57" s="1"/>
  <c r="AM57"/>
  <c r="AJ114"/>
  <c r="AL114" s="1"/>
  <c r="AM114"/>
  <c r="AI64"/>
  <c r="AK64" s="1"/>
  <c r="AM64"/>
  <c r="AJ159"/>
  <c r="AL159" s="1"/>
  <c r="AM159"/>
  <c r="AJ112"/>
  <c r="AL112" s="1"/>
  <c r="AM112"/>
  <c r="AI53"/>
  <c r="AK53" s="1"/>
  <c r="AM53"/>
  <c r="AJ42"/>
  <c r="AL42" s="1"/>
  <c r="AM42"/>
  <c r="AC388"/>
  <c r="AP388"/>
  <c r="AO388"/>
  <c r="AN388"/>
  <c r="AJ153"/>
  <c r="AL153" s="1"/>
  <c r="AM153"/>
  <c r="AI183"/>
  <c r="AK183" s="1"/>
  <c r="AM183"/>
  <c r="AC260"/>
  <c r="AP260"/>
  <c r="AO260"/>
  <c r="AN260"/>
  <c r="AJ107"/>
  <c r="AL107" s="1"/>
  <c r="AM107"/>
  <c r="AJ142"/>
  <c r="AL142" s="1"/>
  <c r="AM142"/>
  <c r="AI177"/>
  <c r="AK177" s="1"/>
  <c r="AM177"/>
  <c r="AI121"/>
  <c r="AK121" s="1"/>
  <c r="AM121"/>
  <c r="AJ180"/>
  <c r="AM180"/>
  <c r="AJ118"/>
  <c r="AL118" s="1"/>
  <c r="AM118"/>
  <c r="AC254"/>
  <c r="AP254"/>
  <c r="AO254"/>
  <c r="AN254"/>
  <c r="AI233"/>
  <c r="AK233" s="1"/>
  <c r="AM233"/>
  <c r="AI214"/>
  <c r="AK214" s="1"/>
  <c r="AM214"/>
  <c r="AJ79"/>
  <c r="AM79"/>
  <c r="AI185"/>
  <c r="AK185" s="1"/>
  <c r="AM185"/>
  <c r="AJ136"/>
  <c r="AL136" s="1"/>
  <c r="AM136"/>
  <c r="AI99"/>
  <c r="AK99" s="1"/>
  <c r="AM99"/>
  <c r="AC195"/>
  <c r="AI235"/>
  <c r="AK235" s="1"/>
  <c r="AM235"/>
  <c r="AJ201"/>
  <c r="AL201" s="1"/>
  <c r="AM201"/>
  <c r="AJ202"/>
  <c r="AL202" s="1"/>
  <c r="AM202"/>
  <c r="AJ45"/>
  <c r="AL45" s="1"/>
  <c r="AM45"/>
  <c r="AJ490"/>
  <c r="AL490" s="1"/>
  <c r="AM490"/>
  <c r="AI224"/>
  <c r="AK224" s="1"/>
  <c r="AM224"/>
  <c r="AP340"/>
  <c r="AC377"/>
  <c r="AP377"/>
  <c r="AO377"/>
  <c r="AN377"/>
  <c r="AC365"/>
  <c r="AP365"/>
  <c r="AO365"/>
  <c r="AN365"/>
  <c r="AC314"/>
  <c r="AP314"/>
  <c r="AO314"/>
  <c r="AN314"/>
  <c r="AC367"/>
  <c r="AP367"/>
  <c r="AO367"/>
  <c r="AN367"/>
  <c r="AC337"/>
  <c r="AP337"/>
  <c r="AO337"/>
  <c r="AN337"/>
  <c r="AI193"/>
  <c r="AK193" s="1"/>
  <c r="AM193"/>
  <c r="AJ231"/>
  <c r="AL231" s="1"/>
  <c r="AM231"/>
  <c r="AJ72"/>
  <c r="AL72" s="1"/>
  <c r="AM72"/>
  <c r="AJ436"/>
  <c r="AL436" s="1"/>
  <c r="AM436"/>
  <c r="AI444"/>
  <c r="AK444" s="1"/>
  <c r="AM444"/>
  <c r="AJ476"/>
  <c r="AL476" s="1"/>
  <c r="AM476"/>
  <c r="AI432"/>
  <c r="AK432" s="1"/>
  <c r="AM432"/>
  <c r="AJ440"/>
  <c r="AL440" s="1"/>
  <c r="AM440"/>
  <c r="AJ448"/>
  <c r="AL448" s="1"/>
  <c r="AM448"/>
  <c r="AI464"/>
  <c r="AK464" s="1"/>
  <c r="AM464"/>
  <c r="AI459"/>
  <c r="AK459" s="1"/>
  <c r="AM459"/>
  <c r="AI451"/>
  <c r="AK451" s="1"/>
  <c r="AG451" s="1"/>
  <c r="AM451"/>
  <c r="AI422"/>
  <c r="AK422" s="1"/>
  <c r="AM422"/>
  <c r="AI414"/>
  <c r="AK414" s="1"/>
  <c r="AM414"/>
  <c r="AI406"/>
  <c r="AK406" s="1"/>
  <c r="AM406"/>
  <c r="AI382"/>
  <c r="AK382" s="1"/>
  <c r="AM382"/>
  <c r="AJ124"/>
  <c r="AL124" s="1"/>
  <c r="AM124"/>
  <c r="AI151"/>
  <c r="AK151" s="1"/>
  <c r="AM151"/>
  <c r="AI446"/>
  <c r="AK446" s="1"/>
  <c r="AM446"/>
  <c r="AI334"/>
  <c r="AK334" s="1"/>
  <c r="AG334" s="1"/>
  <c r="AM334"/>
  <c r="AI471"/>
  <c r="AK471" s="1"/>
  <c r="AM471"/>
  <c r="AI467"/>
  <c r="AK467" s="1"/>
  <c r="AM467"/>
  <c r="AJ477"/>
  <c r="AL477" s="1"/>
  <c r="AM477"/>
  <c r="AI443"/>
  <c r="AK443" s="1"/>
  <c r="AM443"/>
  <c r="AP445"/>
  <c r="AJ352"/>
  <c r="AL352" s="1"/>
  <c r="AM352"/>
  <c r="AP300"/>
  <c r="AJ342"/>
  <c r="AL342" s="1"/>
  <c r="AM342"/>
  <c r="AC453"/>
  <c r="AP453"/>
  <c r="AO453"/>
  <c r="AN453"/>
  <c r="AC458"/>
  <c r="AP458"/>
  <c r="AO458"/>
  <c r="AN458"/>
  <c r="AJ316"/>
  <c r="AL316" s="1"/>
  <c r="AM316"/>
  <c r="AJ315"/>
  <c r="AL315" s="1"/>
  <c r="AM315"/>
  <c r="AI323"/>
  <c r="AK323" s="1"/>
  <c r="AM323"/>
  <c r="AI312"/>
  <c r="AK312" s="1"/>
  <c r="AM312"/>
  <c r="AP395"/>
  <c r="AN395"/>
  <c r="AI252"/>
  <c r="AK252" s="1"/>
  <c r="AM252"/>
  <c r="AJ307"/>
  <c r="AL307" s="1"/>
  <c r="AM307"/>
  <c r="AI283"/>
  <c r="AK283" s="1"/>
  <c r="AM283"/>
  <c r="AI392"/>
  <c r="AK392" s="1"/>
  <c r="AG392" s="1"/>
  <c r="AM392"/>
  <c r="AI292"/>
  <c r="AK292" s="1"/>
  <c r="AM292"/>
  <c r="AJ302"/>
  <c r="AL302" s="1"/>
  <c r="AG302" s="1"/>
  <c r="AM302"/>
  <c r="AJ241"/>
  <c r="AL241" s="1"/>
  <c r="AG241" s="1"/>
  <c r="AM241"/>
  <c r="AC462"/>
  <c r="AP462"/>
  <c r="AO462"/>
  <c r="AN462"/>
  <c r="AM23"/>
  <c r="AM14"/>
  <c r="AM38"/>
  <c r="AM32"/>
  <c r="AM19"/>
  <c r="AM21"/>
  <c r="AM3"/>
  <c r="AM12"/>
  <c r="AJ34"/>
  <c r="AI25"/>
  <c r="AI318"/>
  <c r="AK318" s="1"/>
  <c r="AJ335"/>
  <c r="AL335" s="1"/>
  <c r="AJ473"/>
  <c r="AL473" s="1"/>
  <c r="AI20"/>
  <c r="AJ292"/>
  <c r="AL292" s="1"/>
  <c r="AJ321"/>
  <c r="AL321" s="1"/>
  <c r="AJ249"/>
  <c r="AL249" s="1"/>
  <c r="AI331"/>
  <c r="AK331" s="1"/>
  <c r="AJ339"/>
  <c r="AL339" s="1"/>
  <c r="AI339"/>
  <c r="AK339" s="1"/>
  <c r="AJ312"/>
  <c r="AL312" s="1"/>
  <c r="AJ247"/>
  <c r="AL247" s="1"/>
  <c r="AJ225"/>
  <c r="AL225" s="1"/>
  <c r="AJ283"/>
  <c r="AL283" s="1"/>
  <c r="AI307"/>
  <c r="AK307" s="1"/>
  <c r="AI275"/>
  <c r="AK275" s="1"/>
  <c r="AI326"/>
  <c r="AK326" s="1"/>
  <c r="AI343"/>
  <c r="AK343" s="1"/>
  <c r="AI338"/>
  <c r="AK338" s="1"/>
  <c r="AI315"/>
  <c r="AK315" s="1"/>
  <c r="AJ323"/>
  <c r="AL323" s="1"/>
  <c r="AJ252"/>
  <c r="AL252" s="1"/>
  <c r="AI316"/>
  <c r="AK316" s="1"/>
  <c r="AI342"/>
  <c r="AK342" s="1"/>
  <c r="AI358"/>
  <c r="AK358" s="1"/>
  <c r="AJ358"/>
  <c r="AL358" s="1"/>
  <c r="AJ199"/>
  <c r="AL199" s="1"/>
  <c r="AI350"/>
  <c r="AK350" s="1"/>
  <c r="AI352"/>
  <c r="AK352" s="1"/>
  <c r="AJ193"/>
  <c r="AL193" s="1"/>
  <c r="AI354"/>
  <c r="AK354" s="1"/>
  <c r="AJ354"/>
  <c r="AL354" s="1"/>
  <c r="AJ471"/>
  <c r="AL471" s="1"/>
  <c r="AJ446"/>
  <c r="AL446" s="1"/>
  <c r="AI430"/>
  <c r="AK430" s="1"/>
  <c r="AI477"/>
  <c r="AK477" s="1"/>
  <c r="AJ467"/>
  <c r="AL467" s="1"/>
  <c r="AI226"/>
  <c r="AK226" s="1"/>
  <c r="AJ226"/>
  <c r="AL226" s="1"/>
  <c r="AI387"/>
  <c r="AK387" s="1"/>
  <c r="AJ387"/>
  <c r="AL387" s="1"/>
  <c r="AJ475"/>
  <c r="AL475" s="1"/>
  <c r="AI364"/>
  <c r="AK364" s="1"/>
  <c r="AJ234"/>
  <c r="AL234" s="1"/>
  <c r="AI234"/>
  <c r="AK234" s="1"/>
  <c r="AJ435"/>
  <c r="AL435" s="1"/>
  <c r="AI435"/>
  <c r="AK435" s="1"/>
  <c r="AI366"/>
  <c r="AK366" s="1"/>
  <c r="AJ366"/>
  <c r="AL366" s="1"/>
  <c r="AI491"/>
  <c r="AK491" s="1"/>
  <c r="AJ443"/>
  <c r="AL443" s="1"/>
  <c r="AJ374"/>
  <c r="AL374" s="1"/>
  <c r="AI374"/>
  <c r="AK374" s="1"/>
  <c r="AI409"/>
  <c r="AK409" s="1"/>
  <c r="AJ409"/>
  <c r="AL409" s="1"/>
  <c r="AI425"/>
  <c r="AK425" s="1"/>
  <c r="AJ425"/>
  <c r="AL425" s="1"/>
  <c r="AG407"/>
  <c r="AI370"/>
  <c r="AK370" s="1"/>
  <c r="AJ370"/>
  <c r="AL370" s="1"/>
  <c r="AJ378"/>
  <c r="AL378" s="1"/>
  <c r="AI378"/>
  <c r="AK378" s="1"/>
  <c r="AJ493"/>
  <c r="AL493" s="1"/>
  <c r="AI493"/>
  <c r="AK493" s="1"/>
  <c r="AI415"/>
  <c r="AK415" s="1"/>
  <c r="AJ415"/>
  <c r="AL415" s="1"/>
  <c r="AI393"/>
  <c r="AK393" s="1"/>
  <c r="AJ393"/>
  <c r="AL393" s="1"/>
  <c r="AI495"/>
  <c r="AK495" s="1"/>
  <c r="AJ360"/>
  <c r="AL360" s="1"/>
  <c r="AI360"/>
  <c r="AK360" s="1"/>
  <c r="AI439"/>
  <c r="AK439" s="1"/>
  <c r="AJ439"/>
  <c r="AL439" s="1"/>
  <c r="AJ461"/>
  <c r="AL461" s="1"/>
  <c r="AI461"/>
  <c r="AK461" s="1"/>
  <c r="AJ389"/>
  <c r="AL389" s="1"/>
  <c r="AI389"/>
  <c r="AK389" s="1"/>
  <c r="AI124"/>
  <c r="AK124" s="1"/>
  <c r="AJ151"/>
  <c r="AL151" s="1"/>
  <c r="AJ479"/>
  <c r="AL479" s="1"/>
  <c r="AI376"/>
  <c r="AK376" s="1"/>
  <c r="AJ376"/>
  <c r="AL376" s="1"/>
  <c r="AG427"/>
  <c r="AJ478"/>
  <c r="AL478" s="1"/>
  <c r="AI478"/>
  <c r="AK478" s="1"/>
  <c r="AI42"/>
  <c r="AJ416"/>
  <c r="AL416" s="1"/>
  <c r="AJ414"/>
  <c r="AL414" s="1"/>
  <c r="AJ11"/>
  <c r="AL11" s="1"/>
  <c r="AG11" s="1"/>
  <c r="AI9"/>
  <c r="AK9" s="1"/>
  <c r="AG9" s="1"/>
  <c r="AJ285"/>
  <c r="AL285" s="1"/>
  <c r="AJ432"/>
  <c r="AL432" s="1"/>
  <c r="AI440"/>
  <c r="AK440" s="1"/>
  <c r="AI448"/>
  <c r="AK448" s="1"/>
  <c r="AJ382"/>
  <c r="AL382" s="1"/>
  <c r="AJ402"/>
  <c r="AL402" s="1"/>
  <c r="AI402"/>
  <c r="AK402" s="1"/>
  <c r="AI450"/>
  <c r="AK450" s="1"/>
  <c r="AJ450"/>
  <c r="AL450" s="1"/>
  <c r="AJ386"/>
  <c r="AL386" s="1"/>
  <c r="AI386"/>
  <c r="AK386" s="1"/>
  <c r="AJ362"/>
  <c r="AL362" s="1"/>
  <c r="AI362"/>
  <c r="AK362" s="1"/>
  <c r="AI434"/>
  <c r="AK434" s="1"/>
  <c r="AJ434"/>
  <c r="AL434" s="1"/>
  <c r="AI466"/>
  <c r="AK466" s="1"/>
  <c r="AJ466"/>
  <c r="AL466" s="1"/>
  <c r="AI153"/>
  <c r="AK153" s="1"/>
  <c r="AJ408"/>
  <c r="AL408" s="1"/>
  <c r="AI424"/>
  <c r="AK424" s="1"/>
  <c r="AJ472"/>
  <c r="AL472" s="1"/>
  <c r="AJ422"/>
  <c r="AL422" s="1"/>
  <c r="AJ406"/>
  <c r="AL406" s="1"/>
  <c r="AJ459"/>
  <c r="AL459" s="1"/>
  <c r="AJ398"/>
  <c r="AL398" s="1"/>
  <c r="AI463"/>
  <c r="AK463" s="1"/>
  <c r="AI455"/>
  <c r="AK455" s="1"/>
  <c r="AJ418"/>
  <c r="AL418" s="1"/>
  <c r="AJ390"/>
  <c r="AL390" s="1"/>
  <c r="AI390"/>
  <c r="AK390" s="1"/>
  <c r="AG438"/>
  <c r="AJ426"/>
  <c r="AL426" s="1"/>
  <c r="AI77"/>
  <c r="AK77" s="1"/>
  <c r="AI95"/>
  <c r="AK95" s="1"/>
  <c r="AI72"/>
  <c r="AK72" s="1"/>
  <c r="AJ464"/>
  <c r="AL464" s="1"/>
  <c r="AG325"/>
  <c r="AJ480"/>
  <c r="AL480" s="1"/>
  <c r="AI480"/>
  <c r="AK480" s="1"/>
  <c r="AI436"/>
  <c r="AK436" s="1"/>
  <c r="AI476"/>
  <c r="AK476" s="1"/>
  <c r="AI412"/>
  <c r="AK412" s="1"/>
  <c r="AI428"/>
  <c r="AK428" s="1"/>
  <c r="AJ444"/>
  <c r="AL444" s="1"/>
  <c r="AJ452"/>
  <c r="AL452" s="1"/>
  <c r="AJ460"/>
  <c r="AL460" s="1"/>
  <c r="AJ456"/>
  <c r="AL456" s="1"/>
  <c r="P8"/>
  <c r="R7"/>
  <c r="AJ420"/>
  <c r="AL420" s="1"/>
  <c r="AJ468"/>
  <c r="AL468" s="1"/>
  <c r="AI187"/>
  <c r="AK187" s="1"/>
  <c r="AI490"/>
  <c r="AK490" s="1"/>
  <c r="AG261"/>
  <c r="AG267"/>
  <c r="AI243"/>
  <c r="AK243" s="1"/>
  <c r="AI231"/>
  <c r="AK231" s="1"/>
  <c r="AJ177"/>
  <c r="AL177" s="1"/>
  <c r="AJ121"/>
  <c r="AL121" s="1"/>
  <c r="AJ38"/>
  <c r="AL38" s="1"/>
  <c r="AG38" s="1"/>
  <c r="AJ41"/>
  <c r="AL41" s="1"/>
  <c r="AG41" s="1"/>
  <c r="AJ23"/>
  <c r="AL23" s="1"/>
  <c r="AG23" s="1"/>
  <c r="AJ64"/>
  <c r="AL64" s="1"/>
  <c r="AJ143"/>
  <c r="AL143" s="1"/>
  <c r="AJ12"/>
  <c r="AL12" s="1"/>
  <c r="AG12" s="1"/>
  <c r="AG391"/>
  <c r="AI216"/>
  <c r="AK216" s="1"/>
  <c r="AJ216"/>
  <c r="AL216" s="1"/>
  <c r="AG313"/>
  <c r="AG379"/>
  <c r="AG341"/>
  <c r="AJ298"/>
  <c r="AL298" s="1"/>
  <c r="AI298"/>
  <c r="AK298" s="1"/>
  <c r="AG310"/>
  <c r="AI49"/>
  <c r="AK49" s="1"/>
  <c r="AJ80"/>
  <c r="AL80" s="1"/>
  <c r="AI80"/>
  <c r="AK80" s="1"/>
  <c r="AJ167"/>
  <c r="AL167" s="1"/>
  <c r="AI114"/>
  <c r="AK114" s="1"/>
  <c r="AI118"/>
  <c r="AK118" s="1"/>
  <c r="AI104"/>
  <c r="AK104" s="1"/>
  <c r="AJ183"/>
  <c r="AL183" s="1"/>
  <c r="AJ96"/>
  <c r="AL96" s="1"/>
  <c r="AG308"/>
  <c r="AG324"/>
  <c r="AG304"/>
  <c r="AG320"/>
  <c r="AJ50"/>
  <c r="AL50" s="1"/>
  <c r="AI67"/>
  <c r="AK67" s="1"/>
  <c r="AI70"/>
  <c r="AK70" s="1"/>
  <c r="F10"/>
  <c r="Z10" s="1"/>
  <c r="A10" s="1"/>
  <c r="F7"/>
  <c r="Z7" s="1"/>
  <c r="A7" s="1"/>
  <c r="AJ55"/>
  <c r="AL55" s="1"/>
  <c r="AI7"/>
  <c r="AI208"/>
  <c r="AK208" s="1"/>
  <c r="AJ235"/>
  <c r="AL235" s="1"/>
  <c r="F22"/>
  <c r="Z22" s="1"/>
  <c r="A22" s="1"/>
  <c r="F114"/>
  <c r="Z114" s="1"/>
  <c r="A114" s="1"/>
  <c r="F159"/>
  <c r="Z159" s="1"/>
  <c r="A159" s="1"/>
  <c r="F182"/>
  <c r="Z182" s="1"/>
  <c r="A182" s="1"/>
  <c r="F83"/>
  <c r="Z83" s="1"/>
  <c r="A83" s="1"/>
  <c r="AI34"/>
  <c r="AK34" s="1"/>
  <c r="F200"/>
  <c r="Z200" s="1"/>
  <c r="A200" s="1"/>
  <c r="F57"/>
  <c r="Z57" s="1"/>
  <c r="A57" s="1"/>
  <c r="F116"/>
  <c r="Z116" s="1"/>
  <c r="A116" s="1"/>
  <c r="AI137"/>
  <c r="AK137" s="1"/>
  <c r="AJ19"/>
  <c r="AL19" s="1"/>
  <c r="AG19" s="1"/>
  <c r="AJ224"/>
  <c r="AL224" s="1"/>
  <c r="AG305"/>
  <c r="AG258"/>
  <c r="F101"/>
  <c r="Z101" s="1"/>
  <c r="A101" s="1"/>
  <c r="AJ8"/>
  <c r="AL8" s="1"/>
  <c r="AG250"/>
  <c r="AG303"/>
  <c r="AG203"/>
  <c r="AI242"/>
  <c r="AK242" s="1"/>
  <c r="AJ242"/>
  <c r="AL242" s="1"/>
  <c r="F178"/>
  <c r="Z178" s="1"/>
  <c r="A178" s="1"/>
  <c r="F60"/>
  <c r="Z60" s="1"/>
  <c r="A60" s="1"/>
  <c r="F52"/>
  <c r="Z52" s="1"/>
  <c r="A52" s="1"/>
  <c r="F82"/>
  <c r="Z82" s="1"/>
  <c r="A82" s="1"/>
  <c r="AI17"/>
  <c r="AJ222"/>
  <c r="AL222" s="1"/>
  <c r="AJ84"/>
  <c r="AL84" s="1"/>
  <c r="AG269"/>
  <c r="AG237"/>
  <c r="AG496"/>
  <c r="AG246"/>
  <c r="AI486"/>
  <c r="AK486" s="1"/>
  <c r="AJ486"/>
  <c r="AL486" s="1"/>
  <c r="AJ110"/>
  <c r="AL110" s="1"/>
  <c r="AI110"/>
  <c r="AK110" s="1"/>
  <c r="AJ498"/>
  <c r="AL498" s="1"/>
  <c r="AI498"/>
  <c r="AK498" s="1"/>
  <c r="AI278"/>
  <c r="AK278" s="1"/>
  <c r="AJ278"/>
  <c r="AL278" s="1"/>
  <c r="AI482"/>
  <c r="AK482" s="1"/>
  <c r="AJ482"/>
  <c r="AL482" s="1"/>
  <c r="AJ120"/>
  <c r="AL120" s="1"/>
  <c r="AI120"/>
  <c r="AK120" s="1"/>
  <c r="AJ488"/>
  <c r="AL488" s="1"/>
  <c r="AI488"/>
  <c r="AK488" s="1"/>
  <c r="AJ277"/>
  <c r="AL277" s="1"/>
  <c r="AI277"/>
  <c r="AK277" s="1"/>
  <c r="AI85"/>
  <c r="AK85" s="1"/>
  <c r="AJ85"/>
  <c r="AL85" s="1"/>
  <c r="AJ54"/>
  <c r="AL54" s="1"/>
  <c r="AI54"/>
  <c r="AK54" s="1"/>
  <c r="AI297"/>
  <c r="AK297" s="1"/>
  <c r="AJ297"/>
  <c r="AL297" s="1"/>
  <c r="AJ289"/>
  <c r="AL289" s="1"/>
  <c r="AI289"/>
  <c r="AK289" s="1"/>
  <c r="AJ282"/>
  <c r="AL282" s="1"/>
  <c r="AI282"/>
  <c r="AK282" s="1"/>
  <c r="AJ257"/>
  <c r="AL257" s="1"/>
  <c r="AI257"/>
  <c r="AK257" s="1"/>
  <c r="AI274"/>
  <c r="AK274" s="1"/>
  <c r="AJ274"/>
  <c r="AL274" s="1"/>
  <c r="F61"/>
  <c r="Z61" s="1"/>
  <c r="A61" s="1"/>
  <c r="AG253"/>
  <c r="AG89"/>
  <c r="AI201"/>
  <c r="AK201" s="1"/>
  <c r="AI232"/>
  <c r="AK232" s="1"/>
  <c r="AI202"/>
  <c r="AK202" s="1"/>
  <c r="AJ293"/>
  <c r="AL293" s="1"/>
  <c r="AI293"/>
  <c r="AK293" s="1"/>
  <c r="AI102"/>
  <c r="AK102" s="1"/>
  <c r="AJ102"/>
  <c r="AL102" s="1"/>
  <c r="AJ265"/>
  <c r="AL265" s="1"/>
  <c r="AI265"/>
  <c r="AK265" s="1"/>
  <c r="AJ239"/>
  <c r="AL239" s="1"/>
  <c r="AI239"/>
  <c r="AK239" s="1"/>
  <c r="AJ238"/>
  <c r="AL238" s="1"/>
  <c r="AI238"/>
  <c r="AK238" s="1"/>
  <c r="AJ281"/>
  <c r="AL281" s="1"/>
  <c r="AI281"/>
  <c r="AK281" s="1"/>
  <c r="AJ273"/>
  <c r="AL273" s="1"/>
  <c r="AI273"/>
  <c r="AK273" s="1"/>
  <c r="AI244"/>
  <c r="AK244" s="1"/>
  <c r="AJ244"/>
  <c r="AL244" s="1"/>
  <c r="AJ290"/>
  <c r="AL290" s="1"/>
  <c r="AI290"/>
  <c r="AK290" s="1"/>
  <c r="AJ223"/>
  <c r="AL223" s="1"/>
  <c r="AI223"/>
  <c r="AK223" s="1"/>
  <c r="AJ33"/>
  <c r="AL33" s="1"/>
  <c r="AI33"/>
  <c r="AK33" s="1"/>
  <c r="AJ229"/>
  <c r="AL229" s="1"/>
  <c r="AI229"/>
  <c r="AK229" s="1"/>
  <c r="AJ294"/>
  <c r="AL294" s="1"/>
  <c r="AI294"/>
  <c r="AK294" s="1"/>
  <c r="AI93"/>
  <c r="AK93" s="1"/>
  <c r="AJ93"/>
  <c r="AL93" s="1"/>
  <c r="AI255"/>
  <c r="AK255" s="1"/>
  <c r="AJ255"/>
  <c r="AL255" s="1"/>
  <c r="AJ105"/>
  <c r="AL105" s="1"/>
  <c r="AI105"/>
  <c r="AK105" s="1"/>
  <c r="AI286"/>
  <c r="AK286" s="1"/>
  <c r="AJ286"/>
  <c r="AL286" s="1"/>
  <c r="AI270"/>
  <c r="AK270" s="1"/>
  <c r="AJ270"/>
  <c r="AL270" s="1"/>
  <c r="AJ484"/>
  <c r="AL484" s="1"/>
  <c r="AI484"/>
  <c r="AK484" s="1"/>
  <c r="AI494"/>
  <c r="AK494" s="1"/>
  <c r="AJ494"/>
  <c r="AL494" s="1"/>
  <c r="AI236"/>
  <c r="AK236" s="1"/>
  <c r="AJ236"/>
  <c r="AL236" s="1"/>
  <c r="AI134"/>
  <c r="AK134" s="1"/>
  <c r="AG148"/>
  <c r="AJ228"/>
  <c r="AL228" s="1"/>
  <c r="AI45"/>
  <c r="AK45" s="1"/>
  <c r="F188"/>
  <c r="Z188" s="1"/>
  <c r="A188" s="1"/>
  <c r="F27"/>
  <c r="Z27" s="1"/>
  <c r="A27" s="1"/>
  <c r="F144"/>
  <c r="Z144" s="1"/>
  <c r="A144" s="1"/>
  <c r="AI180"/>
  <c r="AK180" s="1"/>
  <c r="F19"/>
  <c r="Z19" s="1"/>
  <c r="A19" s="1"/>
  <c r="AG251"/>
  <c r="AJ157"/>
  <c r="AL157" s="1"/>
  <c r="AJ173"/>
  <c r="AL173" s="1"/>
  <c r="AG221"/>
  <c r="F20"/>
  <c r="Z20" s="1"/>
  <c r="A20" s="1"/>
  <c r="AG63"/>
  <c r="AJ30"/>
  <c r="AL30" s="1"/>
  <c r="AG30" s="1"/>
  <c r="AI240"/>
  <c r="AK240" s="1"/>
  <c r="AJ240"/>
  <c r="AL240" s="1"/>
  <c r="AI190"/>
  <c r="AK190" s="1"/>
  <c r="AJ190"/>
  <c r="AL190" s="1"/>
  <c r="AI35"/>
  <c r="AK35" s="1"/>
  <c r="AJ35"/>
  <c r="AJ6"/>
  <c r="AI6"/>
  <c r="AJ125"/>
  <c r="AL125" s="1"/>
  <c r="AI125"/>
  <c r="AK125" s="1"/>
  <c r="AJ215"/>
  <c r="AL215" s="1"/>
  <c r="AI215"/>
  <c r="AK215" s="1"/>
  <c r="AJ161"/>
  <c r="AL161" s="1"/>
  <c r="AI161"/>
  <c r="AK161" s="1"/>
  <c r="AI163"/>
  <c r="AK163" s="1"/>
  <c r="AJ163"/>
  <c r="AL163" s="1"/>
  <c r="AI51"/>
  <c r="AJ51"/>
  <c r="AL51" s="1"/>
  <c r="AJ175"/>
  <c r="AL175" s="1"/>
  <c r="AI175"/>
  <c r="AK175" s="1"/>
  <c r="AJ176"/>
  <c r="AL176" s="1"/>
  <c r="AI176"/>
  <c r="AK176" s="1"/>
  <c r="AI90"/>
  <c r="AK90" s="1"/>
  <c r="AJ90"/>
  <c r="AL90" s="1"/>
  <c r="AJ140"/>
  <c r="AL140" s="1"/>
  <c r="AI140"/>
  <c r="AK140" s="1"/>
  <c r="AI248"/>
  <c r="AK248" s="1"/>
  <c r="AJ248"/>
  <c r="AL248" s="1"/>
  <c r="AI18"/>
  <c r="AK18" s="1"/>
  <c r="AJ18"/>
  <c r="AL18" s="1"/>
  <c r="AJ65"/>
  <c r="AL65" s="1"/>
  <c r="AI65"/>
  <c r="AK65" s="1"/>
  <c r="AJ131"/>
  <c r="AL131" s="1"/>
  <c r="AI131"/>
  <c r="AK131" s="1"/>
  <c r="AJ92"/>
  <c r="AL92" s="1"/>
  <c r="AI92"/>
  <c r="AK92" s="1"/>
  <c r="AI158"/>
  <c r="AK158" s="1"/>
  <c r="AJ158"/>
  <c r="AL158" s="1"/>
  <c r="AJ36"/>
  <c r="AL36" s="1"/>
  <c r="AI36"/>
  <c r="AK36" s="1"/>
  <c r="AI170"/>
  <c r="AK170" s="1"/>
  <c r="AJ170"/>
  <c r="AI47"/>
  <c r="AK47" s="1"/>
  <c r="AJ47"/>
  <c r="AL47" s="1"/>
  <c r="AJ62"/>
  <c r="AL62" s="1"/>
  <c r="AI62"/>
  <c r="AK62" s="1"/>
  <c r="AJ189"/>
  <c r="AL189" s="1"/>
  <c r="AI189"/>
  <c r="AK189" s="1"/>
  <c r="AI206"/>
  <c r="AK206" s="1"/>
  <c r="AJ206"/>
  <c r="AL206" s="1"/>
  <c r="AI5"/>
  <c r="AK5" s="1"/>
  <c r="AJ5"/>
  <c r="AL5" s="1"/>
  <c r="AI40"/>
  <c r="AJ40"/>
  <c r="F17"/>
  <c r="Z17" s="1"/>
  <c r="A17" s="1"/>
  <c r="AJ4"/>
  <c r="AL4" s="1"/>
  <c r="AG4" s="1"/>
  <c r="AJ233"/>
  <c r="AL233" s="1"/>
  <c r="AJ214"/>
  <c r="AL214" s="1"/>
  <c r="AJ31"/>
  <c r="AL31" s="1"/>
  <c r="AG31" s="1"/>
  <c r="F15"/>
  <c r="Z15" s="1"/>
  <c r="A15" s="1"/>
  <c r="AI79"/>
  <c r="AK79" s="1"/>
  <c r="AJ185"/>
  <c r="AL185" s="1"/>
  <c r="AI136"/>
  <c r="AK136" s="1"/>
  <c r="AI3"/>
  <c r="AK3" s="1"/>
  <c r="AG3" s="1"/>
  <c r="F13"/>
  <c r="Z13" s="1"/>
  <c r="A13" s="1"/>
  <c r="AJ68"/>
  <c r="AL68" s="1"/>
  <c r="AJ99"/>
  <c r="AL99" s="1"/>
  <c r="AJ25"/>
  <c r="AL25" s="1"/>
  <c r="AI21"/>
  <c r="AK21" s="1"/>
  <c r="AG21" s="1"/>
  <c r="AJ20"/>
  <c r="AL20" s="1"/>
  <c r="AI196"/>
  <c r="AK196" s="1"/>
  <c r="AJ196"/>
  <c r="AL196" s="1"/>
  <c r="AJ10"/>
  <c r="AL10" s="1"/>
  <c r="AI10"/>
  <c r="AJ166"/>
  <c r="AL166" s="1"/>
  <c r="AI166"/>
  <c r="AK166" s="1"/>
  <c r="AI146"/>
  <c r="AK146" s="1"/>
  <c r="AJ146"/>
  <c r="AL146" s="1"/>
  <c r="AJ122"/>
  <c r="AL122" s="1"/>
  <c r="AI122"/>
  <c r="AK122" s="1"/>
  <c r="AI191"/>
  <c r="AK191" s="1"/>
  <c r="AJ191"/>
  <c r="AL191" s="1"/>
  <c r="AI94"/>
  <c r="AK94" s="1"/>
  <c r="AJ94"/>
  <c r="AL94" s="1"/>
  <c r="AI46"/>
  <c r="AK46" s="1"/>
  <c r="AJ46"/>
  <c r="AL46" s="1"/>
  <c r="AJ218"/>
  <c r="AL218" s="1"/>
  <c r="AI218"/>
  <c r="AK218" s="1"/>
  <c r="AI168"/>
  <c r="AK168" s="1"/>
  <c r="AJ168"/>
  <c r="AL168" s="1"/>
  <c r="AJ111"/>
  <c r="AI111"/>
  <c r="AK111" s="1"/>
  <c r="AI43"/>
  <c r="AK43" s="1"/>
  <c r="AJ43"/>
  <c r="AL43" s="1"/>
  <c r="AJ129"/>
  <c r="AL129" s="1"/>
  <c r="AI129"/>
  <c r="AK129" s="1"/>
  <c r="AI179"/>
  <c r="AK179" s="1"/>
  <c r="AJ179"/>
  <c r="AL179" s="1"/>
  <c r="F16"/>
  <c r="Z16" s="1"/>
  <c r="A16" s="1"/>
  <c r="F8"/>
  <c r="Z8" s="1"/>
  <c r="A8" s="1"/>
  <c r="F12"/>
  <c r="Z12" s="1"/>
  <c r="A12" s="1"/>
  <c r="F18"/>
  <c r="Z18" s="1"/>
  <c r="A18" s="1"/>
  <c r="F14"/>
  <c r="Z14" s="1"/>
  <c r="A14" s="1"/>
  <c r="F5"/>
  <c r="Z5" s="1"/>
  <c r="A5" s="1"/>
  <c r="F6"/>
  <c r="Z6" s="1"/>
  <c r="A6" s="1"/>
  <c r="F11"/>
  <c r="Z11" s="1"/>
  <c r="A11" s="1"/>
  <c r="F21"/>
  <c r="Z21" s="1"/>
  <c r="A21" s="1"/>
  <c r="AJ78"/>
  <c r="AL78" s="1"/>
  <c r="AI78"/>
  <c r="AK78" s="1"/>
  <c r="AJ108"/>
  <c r="AL108" s="1"/>
  <c r="AI108"/>
  <c r="AK108" s="1"/>
  <c r="AJ24"/>
  <c r="AL24" s="1"/>
  <c r="AI24"/>
  <c r="AK24" s="1"/>
  <c r="AJ152"/>
  <c r="AL152" s="1"/>
  <c r="AI152"/>
  <c r="AK152" s="1"/>
  <c r="AI58"/>
  <c r="AK58" s="1"/>
  <c r="AJ58"/>
  <c r="AL58" s="1"/>
  <c r="AI135"/>
  <c r="AK135" s="1"/>
  <c r="AJ135"/>
  <c r="AL135" s="1"/>
  <c r="AJ97"/>
  <c r="AL97" s="1"/>
  <c r="AI97"/>
  <c r="AK97" s="1"/>
  <c r="AI164"/>
  <c r="AK164" s="1"/>
  <c r="AJ164"/>
  <c r="AL164" s="1"/>
  <c r="AI113"/>
  <c r="AK113" s="1"/>
  <c r="AJ113"/>
  <c r="AL113" s="1"/>
  <c r="AI197"/>
  <c r="AK197" s="1"/>
  <c r="AJ197"/>
  <c r="AL197" s="1"/>
  <c r="AI139"/>
  <c r="AK139" s="1"/>
  <c r="AJ139"/>
  <c r="AL139" s="1"/>
  <c r="AI2"/>
  <c r="AK2" s="1"/>
  <c r="AJ2"/>
  <c r="AL2" s="1"/>
  <c r="AJ186"/>
  <c r="AL186" s="1"/>
  <c r="AI186"/>
  <c r="AK186" s="1"/>
  <c r="AI132"/>
  <c r="AK132" s="1"/>
  <c r="AJ132"/>
  <c r="AL132" s="1"/>
  <c r="AI160"/>
  <c r="AK160" s="1"/>
  <c r="AJ160"/>
  <c r="AL160" s="1"/>
  <c r="AJ150"/>
  <c r="AL150" s="1"/>
  <c r="AI150"/>
  <c r="AK150" s="1"/>
  <c r="F9"/>
  <c r="Z9" s="1"/>
  <c r="A9" s="1"/>
  <c r="AJ210"/>
  <c r="AL210" s="1"/>
  <c r="AI210"/>
  <c r="AK210" s="1"/>
  <c r="AI165"/>
  <c r="AK165" s="1"/>
  <c r="AJ165"/>
  <c r="AL165" s="1"/>
  <c r="AI16"/>
  <c r="AK16" s="1"/>
  <c r="AJ16"/>
  <c r="AL16" s="1"/>
  <c r="AI13"/>
  <c r="AJ13"/>
  <c r="AL13" s="1"/>
  <c r="AJ86"/>
  <c r="AL86" s="1"/>
  <c r="AI86"/>
  <c r="AK86" s="1"/>
  <c r="AJ138"/>
  <c r="AL138" s="1"/>
  <c r="AI138"/>
  <c r="AK138" s="1"/>
  <c r="AJ130"/>
  <c r="AL130" s="1"/>
  <c r="AI130"/>
  <c r="AK130" s="1"/>
  <c r="AG259"/>
  <c r="AJ14"/>
  <c r="AL14" s="1"/>
  <c r="AG14" s="1"/>
  <c r="AJ15"/>
  <c r="AL15" s="1"/>
  <c r="AG15" s="1"/>
  <c r="F3" i="4"/>
  <c r="F181" i="1"/>
  <c r="Z181" s="1"/>
  <c r="A181" s="1"/>
  <c r="F172"/>
  <c r="Z172" s="1"/>
  <c r="A172" s="1"/>
  <c r="F98"/>
  <c r="Z98" s="1"/>
  <c r="A98" s="1"/>
  <c r="F28"/>
  <c r="Z28" s="1"/>
  <c r="A28" s="1"/>
  <c r="F100"/>
  <c r="Z100" s="1"/>
  <c r="A100" s="1"/>
  <c r="F119"/>
  <c r="Z119" s="1"/>
  <c r="A119" s="1"/>
  <c r="F192"/>
  <c r="Z192" s="1"/>
  <c r="A192" s="1"/>
  <c r="F184"/>
  <c r="Z184" s="1"/>
  <c r="A184" s="1"/>
  <c r="F106"/>
  <c r="Z106" s="1"/>
  <c r="A106" s="1"/>
  <c r="AI142"/>
  <c r="AK142" s="1"/>
  <c r="AI192"/>
  <c r="AK192" s="1"/>
  <c r="AJ192"/>
  <c r="AL192" s="1"/>
  <c r="AJ52"/>
  <c r="AL52" s="1"/>
  <c r="AI52"/>
  <c r="AK52" s="1"/>
  <c r="AI106"/>
  <c r="AK106" s="1"/>
  <c r="AJ106"/>
  <c r="AL106" s="1"/>
  <c r="AJ61"/>
  <c r="AL61" s="1"/>
  <c r="AI61"/>
  <c r="AK61" s="1"/>
  <c r="AJ181"/>
  <c r="AL181" s="1"/>
  <c r="AI181"/>
  <c r="AK181" s="1"/>
  <c r="AJ200"/>
  <c r="AL200" s="1"/>
  <c r="AI200"/>
  <c r="AK200" s="1"/>
  <c r="AJ98"/>
  <c r="AL98" s="1"/>
  <c r="AI98"/>
  <c r="AK98" s="1"/>
  <c r="AI27"/>
  <c r="AK27" s="1"/>
  <c r="AJ27"/>
  <c r="AL27" s="1"/>
  <c r="AI60"/>
  <c r="AK60" s="1"/>
  <c r="AJ60"/>
  <c r="F23"/>
  <c r="Z23" s="1"/>
  <c r="A23" s="1"/>
  <c r="AI499"/>
  <c r="AK499" s="1"/>
  <c r="AJ499"/>
  <c r="AL499" s="1"/>
  <c r="AI501"/>
  <c r="AK501" s="1"/>
  <c r="AJ501"/>
  <c r="AI500"/>
  <c r="AK500" s="1"/>
  <c r="AJ500"/>
  <c r="AL500" s="1"/>
  <c r="AJ22"/>
  <c r="AL22" s="1"/>
  <c r="AI22"/>
  <c r="AK22" s="1"/>
  <c r="F129"/>
  <c r="Z129" s="1"/>
  <c r="A129" s="1"/>
  <c r="F47"/>
  <c r="Z47" s="1"/>
  <c r="A47" s="1"/>
  <c r="F151"/>
  <c r="Z151" s="1"/>
  <c r="A151" s="1"/>
  <c r="F138"/>
  <c r="Z138" s="1"/>
  <c r="A138" s="1"/>
  <c r="F130"/>
  <c r="Z130" s="1"/>
  <c r="A130" s="1"/>
  <c r="F90"/>
  <c r="Z90" s="1"/>
  <c r="A90" s="1"/>
  <c r="F137"/>
  <c r="Z137" s="1"/>
  <c r="A137" s="1"/>
  <c r="F131"/>
  <c r="Z131" s="1"/>
  <c r="A131" s="1"/>
  <c r="F45"/>
  <c r="Z45" s="1"/>
  <c r="A45" s="1"/>
  <c r="F168"/>
  <c r="Z168" s="1"/>
  <c r="A168" s="1"/>
  <c r="F113"/>
  <c r="Z113" s="1"/>
  <c r="A113" s="1"/>
  <c r="F115"/>
  <c r="Z115" s="1"/>
  <c r="A115" s="1"/>
  <c r="F41"/>
  <c r="Z41" s="1"/>
  <c r="A41" s="1"/>
  <c r="F125"/>
  <c r="Z125" s="1"/>
  <c r="A125" s="1"/>
  <c r="F77"/>
  <c r="Z77" s="1"/>
  <c r="A77" s="1"/>
  <c r="F89"/>
  <c r="Z89" s="1"/>
  <c r="A89" s="1"/>
  <c r="F42"/>
  <c r="Z42" s="1"/>
  <c r="A42" s="1"/>
  <c r="F167"/>
  <c r="Z167" s="1"/>
  <c r="A167" s="1"/>
  <c r="F40"/>
  <c r="Z40" s="1"/>
  <c r="A40" s="1"/>
  <c r="F80"/>
  <c r="Z80" s="1"/>
  <c r="A80" s="1"/>
  <c r="F160"/>
  <c r="Z160" s="1"/>
  <c r="A160" s="1"/>
  <c r="F197"/>
  <c r="Z197" s="1"/>
  <c r="A197" s="1"/>
  <c r="F186"/>
  <c r="Z186" s="1"/>
  <c r="A186" s="1"/>
  <c r="F143"/>
  <c r="Z143" s="1"/>
  <c r="A143" s="1"/>
  <c r="F118"/>
  <c r="Z118" s="1"/>
  <c r="A118" s="1"/>
  <c r="F253"/>
  <c r="Z253" s="1"/>
  <c r="A253" s="1"/>
  <c r="F261"/>
  <c r="Z261" s="1"/>
  <c r="A261" s="1"/>
  <c r="F428"/>
  <c r="Z428" s="1"/>
  <c r="A428" s="1"/>
  <c r="F420"/>
  <c r="Z420" s="1"/>
  <c r="A420" s="1"/>
  <c r="F412"/>
  <c r="Z412" s="1"/>
  <c r="A412" s="1"/>
  <c r="F404"/>
  <c r="Z404" s="1"/>
  <c r="A404" s="1"/>
  <c r="F396"/>
  <c r="Z396" s="1"/>
  <c r="A396" s="1"/>
  <c r="F305"/>
  <c r="Z305" s="1"/>
  <c r="A305" s="1"/>
  <c r="F313"/>
  <c r="Z313" s="1"/>
  <c r="A313" s="1"/>
  <c r="F321"/>
  <c r="Z321" s="1"/>
  <c r="A321" s="1"/>
  <c r="F333"/>
  <c r="Z333" s="1"/>
  <c r="A333" s="1"/>
  <c r="F341"/>
  <c r="Z341" s="1"/>
  <c r="A341" s="1"/>
  <c r="F349"/>
  <c r="Z349" s="1"/>
  <c r="A349" s="1"/>
  <c r="F357"/>
  <c r="Z357" s="1"/>
  <c r="A357" s="1"/>
  <c r="F365"/>
  <c r="Z365" s="1"/>
  <c r="A365" s="1"/>
  <c r="F373"/>
  <c r="Z373" s="1"/>
  <c r="A373" s="1"/>
  <c r="F259"/>
  <c r="Z259" s="1"/>
  <c r="A259" s="1"/>
  <c r="F266"/>
  <c r="Z266" s="1"/>
  <c r="A266" s="1"/>
  <c r="F421"/>
  <c r="Z421" s="1"/>
  <c r="A421" s="1"/>
  <c r="F413"/>
  <c r="Z413" s="1"/>
  <c r="A413" s="1"/>
  <c r="F405"/>
  <c r="Z405" s="1"/>
  <c r="A405" s="1"/>
  <c r="F397"/>
  <c r="Z397" s="1"/>
  <c r="A397" s="1"/>
  <c r="F306"/>
  <c r="Z306" s="1"/>
  <c r="A306" s="1"/>
  <c r="F314"/>
  <c r="Z314" s="1"/>
  <c r="A314" s="1"/>
  <c r="F322"/>
  <c r="Z322" s="1"/>
  <c r="A322" s="1"/>
  <c r="F272"/>
  <c r="Z272" s="1"/>
  <c r="A272" s="1"/>
  <c r="F280"/>
  <c r="Z280" s="1"/>
  <c r="A280" s="1"/>
  <c r="F288"/>
  <c r="Z288" s="1"/>
  <c r="A288" s="1"/>
  <c r="F296"/>
  <c r="Z296" s="1"/>
  <c r="A296" s="1"/>
  <c r="F327"/>
  <c r="Z327" s="1"/>
  <c r="A327" s="1"/>
  <c r="F335"/>
  <c r="Z335" s="1"/>
  <c r="A335" s="1"/>
  <c r="F343"/>
  <c r="Z343" s="1"/>
  <c r="A343" s="1"/>
  <c r="F351"/>
  <c r="Z351" s="1"/>
  <c r="A351" s="1"/>
  <c r="F359"/>
  <c r="Z359" s="1"/>
  <c r="A359" s="1"/>
  <c r="F367"/>
  <c r="Z367" s="1"/>
  <c r="A367" s="1"/>
  <c r="F375"/>
  <c r="Z375" s="1"/>
  <c r="A375" s="1"/>
  <c r="F102"/>
  <c r="Z102" s="1"/>
  <c r="A102" s="1"/>
  <c r="F85"/>
  <c r="Z85" s="1"/>
  <c r="A85" s="1"/>
  <c r="F36"/>
  <c r="Z36" s="1"/>
  <c r="A36" s="1"/>
  <c r="F38"/>
  <c r="Z38" s="1"/>
  <c r="A38" s="1"/>
  <c r="F153"/>
  <c r="Z153" s="1"/>
  <c r="A153" s="1"/>
  <c r="F75"/>
  <c r="Z75" s="1"/>
  <c r="A75" s="1"/>
  <c r="F190"/>
  <c r="Z190" s="1"/>
  <c r="A190" s="1"/>
  <c r="F426"/>
  <c r="Z426" s="1"/>
  <c r="A426" s="1"/>
  <c r="F418"/>
  <c r="Z418" s="1"/>
  <c r="A418" s="1"/>
  <c r="F410"/>
  <c r="Z410" s="1"/>
  <c r="A410" s="1"/>
  <c r="F402"/>
  <c r="Z402" s="1"/>
  <c r="A402" s="1"/>
  <c r="F394"/>
  <c r="Z394" s="1"/>
  <c r="A394" s="1"/>
  <c r="F307"/>
  <c r="Z307" s="1"/>
  <c r="A307" s="1"/>
  <c r="F315"/>
  <c r="Z315" s="1"/>
  <c r="A315" s="1"/>
  <c r="F323"/>
  <c r="Z323" s="1"/>
  <c r="A323" s="1"/>
  <c r="F330"/>
  <c r="Z330" s="1"/>
  <c r="A330" s="1"/>
  <c r="F338"/>
  <c r="Z338" s="1"/>
  <c r="A338" s="1"/>
  <c r="F346"/>
  <c r="Z346" s="1"/>
  <c r="A346" s="1"/>
  <c r="F354"/>
  <c r="Z354" s="1"/>
  <c r="A354" s="1"/>
  <c r="F362"/>
  <c r="Z362" s="1"/>
  <c r="A362" s="1"/>
  <c r="F370"/>
  <c r="Z370" s="1"/>
  <c r="A370" s="1"/>
  <c r="F427"/>
  <c r="Z427" s="1"/>
  <c r="A427" s="1"/>
  <c r="F419"/>
  <c r="Z419" s="1"/>
  <c r="A419" s="1"/>
  <c r="F411"/>
  <c r="Z411" s="1"/>
  <c r="A411" s="1"/>
  <c r="F403"/>
  <c r="Z403" s="1"/>
  <c r="A403" s="1"/>
  <c r="F395"/>
  <c r="Z395" s="1"/>
  <c r="A395" s="1"/>
  <c r="F308"/>
  <c r="Z308" s="1"/>
  <c r="A308" s="1"/>
  <c r="F316"/>
  <c r="Z316" s="1"/>
  <c r="A316" s="1"/>
  <c r="F324"/>
  <c r="Z324" s="1"/>
  <c r="A324" s="1"/>
  <c r="F274"/>
  <c r="Z274" s="1"/>
  <c r="A274" s="1"/>
  <c r="F282"/>
  <c r="Z282" s="1"/>
  <c r="A282" s="1"/>
  <c r="F290"/>
  <c r="Z290" s="1"/>
  <c r="A290" s="1"/>
  <c r="F298"/>
  <c r="Z298" s="1"/>
  <c r="A298" s="1"/>
  <c r="F331"/>
  <c r="Z331" s="1"/>
  <c r="A331" s="1"/>
  <c r="F339"/>
  <c r="Z339" s="1"/>
  <c r="A339" s="1"/>
  <c r="F347"/>
  <c r="Z347" s="1"/>
  <c r="A347" s="1"/>
  <c r="F355"/>
  <c r="Z355" s="1"/>
  <c r="A355" s="1"/>
  <c r="F363"/>
  <c r="Z363" s="1"/>
  <c r="A363" s="1"/>
  <c r="F371"/>
  <c r="Z371" s="1"/>
  <c r="A371" s="1"/>
  <c r="F499"/>
  <c r="Z499" s="1"/>
  <c r="A499" s="1"/>
  <c r="F479"/>
  <c r="Z479" s="1"/>
  <c r="A479" s="1"/>
  <c r="F458"/>
  <c r="Z458" s="1"/>
  <c r="A458" s="1"/>
  <c r="F450"/>
  <c r="Z450" s="1"/>
  <c r="A450" s="1"/>
  <c r="F448"/>
  <c r="Z448" s="1"/>
  <c r="A448" s="1"/>
  <c r="F446"/>
  <c r="Z446" s="1"/>
  <c r="A446" s="1"/>
  <c r="F444"/>
  <c r="Z444" s="1"/>
  <c r="A444" s="1"/>
  <c r="F442"/>
  <c r="Z442" s="1"/>
  <c r="A442" s="1"/>
  <c r="F440"/>
  <c r="Z440" s="1"/>
  <c r="A440" s="1"/>
  <c r="F438"/>
  <c r="Z438" s="1"/>
  <c r="A438" s="1"/>
  <c r="F436"/>
  <c r="Z436" s="1"/>
  <c r="A436" s="1"/>
  <c r="F433"/>
  <c r="Z433" s="1"/>
  <c r="A433" s="1"/>
  <c r="F478"/>
  <c r="Z478" s="1"/>
  <c r="A478" s="1"/>
  <c r="F487"/>
  <c r="Z487" s="1"/>
  <c r="A487" s="1"/>
  <c r="F457"/>
  <c r="Z457" s="1"/>
  <c r="A457" s="1"/>
  <c r="F483"/>
  <c r="Z483" s="1"/>
  <c r="A483" s="1"/>
  <c r="F474"/>
  <c r="Z474" s="1"/>
  <c r="A474" s="1"/>
  <c r="F470"/>
  <c r="Z470" s="1"/>
  <c r="A470" s="1"/>
  <c r="F466"/>
  <c r="Z466" s="1"/>
  <c r="A466" s="1"/>
  <c r="F240"/>
  <c r="Z240" s="1"/>
  <c r="A240" s="1"/>
  <c r="F224"/>
  <c r="Z224" s="1"/>
  <c r="A224" s="1"/>
  <c r="F234"/>
  <c r="Z234" s="1"/>
  <c r="A234" s="1"/>
  <c r="F202"/>
  <c r="Z202" s="1"/>
  <c r="A202" s="1"/>
  <c r="F237"/>
  <c r="Z237" s="1"/>
  <c r="A237" s="1"/>
  <c r="F210"/>
  <c r="Z210" s="1"/>
  <c r="A210" s="1"/>
  <c r="F227"/>
  <c r="Z227" s="1"/>
  <c r="A227" s="1"/>
  <c r="F225"/>
  <c r="Z225" s="1"/>
  <c r="A225" s="1"/>
  <c r="AJ87"/>
  <c r="AL87" s="1"/>
  <c r="AI87"/>
  <c r="AK87" s="1"/>
  <c r="AI37"/>
  <c r="AK37" s="1"/>
  <c r="AJ37"/>
  <c r="AI82"/>
  <c r="AK82" s="1"/>
  <c r="AJ82"/>
  <c r="AL82" s="1"/>
  <c r="AI144"/>
  <c r="AK144" s="1"/>
  <c r="AJ144"/>
  <c r="AL144" s="1"/>
  <c r="F25"/>
  <c r="Z25" s="1"/>
  <c r="A25" s="1"/>
  <c r="F31"/>
  <c r="Z31" s="1"/>
  <c r="A31" s="1"/>
  <c r="F187"/>
  <c r="Z187" s="1"/>
  <c r="A187" s="1"/>
  <c r="F185"/>
  <c r="Z185" s="1"/>
  <c r="A185" s="1"/>
  <c r="F193"/>
  <c r="Z193" s="1"/>
  <c r="A193" s="1"/>
  <c r="F189"/>
  <c r="Z189" s="1"/>
  <c r="A189" s="1"/>
  <c r="F135"/>
  <c r="Z135" s="1"/>
  <c r="A135" s="1"/>
  <c r="F46"/>
  <c r="Z46" s="1"/>
  <c r="A46" s="1"/>
  <c r="F112"/>
  <c r="Z112" s="1"/>
  <c r="A112" s="1"/>
  <c r="F161"/>
  <c r="Z161" s="1"/>
  <c r="A161" s="1"/>
  <c r="F142"/>
  <c r="Z142" s="1"/>
  <c r="A142" s="1"/>
  <c r="F148"/>
  <c r="Z148" s="1"/>
  <c r="A148" s="1"/>
  <c r="F86"/>
  <c r="Z86" s="1"/>
  <c r="A86" s="1"/>
  <c r="F177"/>
  <c r="Z177" s="1"/>
  <c r="A177" s="1"/>
  <c r="F196"/>
  <c r="Z196" s="1"/>
  <c r="A196" s="1"/>
  <c r="F92"/>
  <c r="Z92" s="1"/>
  <c r="A92" s="1"/>
  <c r="F128"/>
  <c r="Z128" s="1"/>
  <c r="A128" s="1"/>
  <c r="F111"/>
  <c r="Z111" s="1"/>
  <c r="A111" s="1"/>
  <c r="F54"/>
  <c r="Z54" s="1"/>
  <c r="A54" s="1"/>
  <c r="F175"/>
  <c r="Z175" s="1"/>
  <c r="A175" s="1"/>
  <c r="F78"/>
  <c r="Z78" s="1"/>
  <c r="A78" s="1"/>
  <c r="F50"/>
  <c r="Z50" s="1"/>
  <c r="A50" s="1"/>
  <c r="F108"/>
  <c r="Z108" s="1"/>
  <c r="A108" s="1"/>
  <c r="F390"/>
  <c r="Z390" s="1"/>
  <c r="A390" s="1"/>
  <c r="F376"/>
  <c r="Z376" s="1"/>
  <c r="A376" s="1"/>
  <c r="F277"/>
  <c r="Z277" s="1"/>
  <c r="A277" s="1"/>
  <c r="F285"/>
  <c r="Z285" s="1"/>
  <c r="A285" s="1"/>
  <c r="F293"/>
  <c r="Z293" s="1"/>
  <c r="A293" s="1"/>
  <c r="F301"/>
  <c r="Z301" s="1"/>
  <c r="A301" s="1"/>
  <c r="F379"/>
  <c r="Z379" s="1"/>
  <c r="A379" s="1"/>
  <c r="F377"/>
  <c r="Z377" s="1"/>
  <c r="A377" s="1"/>
  <c r="F152"/>
  <c r="Z152" s="1"/>
  <c r="A152" s="1"/>
  <c r="F43"/>
  <c r="Z43" s="1"/>
  <c r="A43" s="1"/>
  <c r="F191"/>
  <c r="Z191" s="1"/>
  <c r="A191" s="1"/>
  <c r="F55"/>
  <c r="Z55" s="1"/>
  <c r="A55" s="1"/>
  <c r="F51"/>
  <c r="Z51" s="1"/>
  <c r="A51" s="1"/>
  <c r="F157"/>
  <c r="Z157" s="1"/>
  <c r="A157" s="1"/>
  <c r="F260"/>
  <c r="Z260" s="1"/>
  <c r="A260" s="1"/>
  <c r="F267"/>
  <c r="Z267" s="1"/>
  <c r="A267" s="1"/>
  <c r="F389"/>
  <c r="Z389" s="1"/>
  <c r="A389" s="1"/>
  <c r="F386"/>
  <c r="Z386" s="1"/>
  <c r="A386" s="1"/>
  <c r="F271"/>
  <c r="Z271" s="1"/>
  <c r="A271" s="1"/>
  <c r="F279"/>
  <c r="Z279" s="1"/>
  <c r="A279" s="1"/>
  <c r="F287"/>
  <c r="Z287" s="1"/>
  <c r="A287" s="1"/>
  <c r="F295"/>
  <c r="Z295" s="1"/>
  <c r="A295" s="1"/>
  <c r="F258"/>
  <c r="Z258" s="1"/>
  <c r="A258" s="1"/>
  <c r="F391"/>
  <c r="Z391" s="1"/>
  <c r="A391" s="1"/>
  <c r="F388"/>
  <c r="Z388" s="1"/>
  <c r="A388" s="1"/>
  <c r="F452"/>
  <c r="Z452" s="1"/>
  <c r="A452" s="1"/>
  <c r="F481"/>
  <c r="Z481" s="1"/>
  <c r="A481" s="1"/>
  <c r="F472"/>
  <c r="Z472" s="1"/>
  <c r="A472" s="1"/>
  <c r="F468"/>
  <c r="Z468" s="1"/>
  <c r="A468" s="1"/>
  <c r="F454"/>
  <c r="Z454" s="1"/>
  <c r="A454" s="1"/>
  <c r="F219"/>
  <c r="Z219" s="1"/>
  <c r="A219" s="1"/>
  <c r="F212"/>
  <c r="Z212" s="1"/>
  <c r="A212" s="1"/>
  <c r="F203"/>
  <c r="Z203" s="1"/>
  <c r="A203" s="1"/>
  <c r="F248"/>
  <c r="Z248" s="1"/>
  <c r="A248" s="1"/>
  <c r="F223"/>
  <c r="Z223" s="1"/>
  <c r="A223" s="1"/>
  <c r="F209"/>
  <c r="Z209" s="1"/>
  <c r="A209" s="1"/>
  <c r="F218"/>
  <c r="Z218" s="1"/>
  <c r="A218" s="1"/>
  <c r="F241"/>
  <c r="Z241" s="1"/>
  <c r="A241" s="1"/>
  <c r="F221"/>
  <c r="Z221" s="1"/>
  <c r="A221" s="1"/>
  <c r="F216"/>
  <c r="Z216" s="1"/>
  <c r="A216" s="1"/>
  <c r="F215"/>
  <c r="Z215" s="1"/>
  <c r="A215" s="1"/>
  <c r="F217"/>
  <c r="Z217" s="1"/>
  <c r="A217" s="1"/>
  <c r="F207"/>
  <c r="Z207" s="1"/>
  <c r="A207" s="1"/>
  <c r="F245"/>
  <c r="Z245" s="1"/>
  <c r="A245" s="1"/>
  <c r="AI88"/>
  <c r="AK88" s="1"/>
  <c r="AJ88"/>
  <c r="AL88" s="1"/>
  <c r="AJ155"/>
  <c r="AL155" s="1"/>
  <c r="AI155"/>
  <c r="AK155" s="1"/>
  <c r="AJ91"/>
  <c r="AL91" s="1"/>
  <c r="AI91"/>
  <c r="AK91" s="1"/>
  <c r="AI154"/>
  <c r="AK154" s="1"/>
  <c r="AJ154"/>
  <c r="AL154" s="1"/>
  <c r="AJ26"/>
  <c r="AL26" s="1"/>
  <c r="AI26"/>
  <c r="AJ126"/>
  <c r="AL126" s="1"/>
  <c r="AI126"/>
  <c r="AK126" s="1"/>
  <c r="AI76"/>
  <c r="AK76" s="1"/>
  <c r="AJ76"/>
  <c r="AL76" s="1"/>
  <c r="AJ81"/>
  <c r="AL81" s="1"/>
  <c r="AI81"/>
  <c r="AJ73"/>
  <c r="AL73" s="1"/>
  <c r="AI73"/>
  <c r="AK73" s="1"/>
  <c r="AI147"/>
  <c r="AK147" s="1"/>
  <c r="AJ147"/>
  <c r="AL147" s="1"/>
  <c r="AI141"/>
  <c r="AK141" s="1"/>
  <c r="AJ141"/>
  <c r="AL141" s="1"/>
  <c r="AJ57"/>
  <c r="AL57" s="1"/>
  <c r="AG57" s="1"/>
  <c r="AI156"/>
  <c r="AK156" s="1"/>
  <c r="AI133"/>
  <c r="AK133" s="1"/>
  <c r="AG104"/>
  <c r="AI178"/>
  <c r="AK178" s="1"/>
  <c r="F155"/>
  <c r="Z155" s="1"/>
  <c r="A155" s="1"/>
  <c r="F91"/>
  <c r="Z91" s="1"/>
  <c r="A91" s="1"/>
  <c r="F66"/>
  <c r="Z66" s="1"/>
  <c r="A66" s="1"/>
  <c r="F69"/>
  <c r="Z69" s="1"/>
  <c r="A69" s="1"/>
  <c r="F154"/>
  <c r="Z154" s="1"/>
  <c r="A154" s="1"/>
  <c r="AI112"/>
  <c r="AK112" s="1"/>
  <c r="AG112" s="1"/>
  <c r="F87"/>
  <c r="Z87" s="1"/>
  <c r="A87" s="1"/>
  <c r="F37"/>
  <c r="Z37" s="1"/>
  <c r="A37" s="1"/>
  <c r="AI44"/>
  <c r="AK44" s="1"/>
  <c r="AJ182"/>
  <c r="AL182" s="1"/>
  <c r="AG182" s="1"/>
  <c r="AJ53"/>
  <c r="F56"/>
  <c r="Z56" s="1"/>
  <c r="A56" s="1"/>
  <c r="AI174"/>
  <c r="AK174" s="1"/>
  <c r="AI159"/>
  <c r="AK159" s="1"/>
  <c r="AJ184"/>
  <c r="AL184" s="1"/>
  <c r="AG184" s="1"/>
  <c r="F169"/>
  <c r="Z169" s="1"/>
  <c r="A169" s="1"/>
  <c r="F194"/>
  <c r="Z194" s="1"/>
  <c r="A194" s="1"/>
  <c r="AJ32"/>
  <c r="AL32" s="1"/>
  <c r="AG32" s="1"/>
  <c r="F141"/>
  <c r="Z141" s="1"/>
  <c r="A141" s="1"/>
  <c r="AJ59"/>
  <c r="AL59" s="1"/>
  <c r="F48"/>
  <c r="Z48" s="1"/>
  <c r="A48" s="1"/>
  <c r="AJ145"/>
  <c r="AL145" s="1"/>
  <c r="F147"/>
  <c r="Z147" s="1"/>
  <c r="A147" s="1"/>
  <c r="AI100"/>
  <c r="AK100" s="1"/>
  <c r="AI188"/>
  <c r="AK188" s="1"/>
  <c r="AJ188"/>
  <c r="AL188" s="1"/>
  <c r="AI83"/>
  <c r="AK83" s="1"/>
  <c r="AJ83"/>
  <c r="AL83" s="1"/>
  <c r="AJ172"/>
  <c r="AL172" s="1"/>
  <c r="AI172"/>
  <c r="AK172" s="1"/>
  <c r="AI28"/>
  <c r="AK28" s="1"/>
  <c r="AJ28"/>
  <c r="AL28" s="1"/>
  <c r="AJ119"/>
  <c r="AL119" s="1"/>
  <c r="AI119"/>
  <c r="AK119" s="1"/>
  <c r="AI101"/>
  <c r="AK101" s="1"/>
  <c r="AJ101"/>
  <c r="AL101" s="1"/>
  <c r="AJ116"/>
  <c r="AL116" s="1"/>
  <c r="AI116"/>
  <c r="AK116" s="1"/>
  <c r="F24"/>
  <c r="Z24" s="1"/>
  <c r="A24" s="1"/>
  <c r="F30"/>
  <c r="Z30" s="1"/>
  <c r="A30" s="1"/>
  <c r="D3" i="4"/>
  <c r="D13"/>
  <c r="D5"/>
  <c r="F14"/>
  <c r="F13"/>
  <c r="D4"/>
  <c r="E5"/>
  <c r="D15"/>
  <c r="F5"/>
  <c r="D14"/>
  <c r="F15"/>
  <c r="E3"/>
  <c r="F156" i="1"/>
  <c r="Z156" s="1"/>
  <c r="A156" s="1"/>
  <c r="F139"/>
  <c r="Z139" s="1"/>
  <c r="A139" s="1"/>
  <c r="F107"/>
  <c r="Z107" s="1"/>
  <c r="A107" s="1"/>
  <c r="F170"/>
  <c r="Z170" s="1"/>
  <c r="A170" s="1"/>
  <c r="F150"/>
  <c r="Z150" s="1"/>
  <c r="A150" s="1"/>
  <c r="F199"/>
  <c r="Z199" s="1"/>
  <c r="A199" s="1"/>
  <c r="F97"/>
  <c r="Z97" s="1"/>
  <c r="A97" s="1"/>
  <c r="F145"/>
  <c r="Z145" s="1"/>
  <c r="A145" s="1"/>
  <c r="F183"/>
  <c r="Z183" s="1"/>
  <c r="A183" s="1"/>
  <c r="F64"/>
  <c r="Z64" s="1"/>
  <c r="A64" s="1"/>
  <c r="F124"/>
  <c r="Z124" s="1"/>
  <c r="A124" s="1"/>
  <c r="F84"/>
  <c r="Z84" s="1"/>
  <c r="A84" s="1"/>
  <c r="F32"/>
  <c r="Z32" s="1"/>
  <c r="A32" s="1"/>
  <c r="F99"/>
  <c r="Z99" s="1"/>
  <c r="A99" s="1"/>
  <c r="F198"/>
  <c r="Z198" s="1"/>
  <c r="A198" s="1"/>
  <c r="F136"/>
  <c r="Z136" s="1"/>
  <c r="A136" s="1"/>
  <c r="F93"/>
  <c r="Z93" s="1"/>
  <c r="A93" s="1"/>
  <c r="F79"/>
  <c r="Z79" s="1"/>
  <c r="A79" s="1"/>
  <c r="F385"/>
  <c r="Z385" s="1"/>
  <c r="A385" s="1"/>
  <c r="F382"/>
  <c r="Z382" s="1"/>
  <c r="A382" s="1"/>
  <c r="F273"/>
  <c r="Z273" s="1"/>
  <c r="A273" s="1"/>
  <c r="F281"/>
  <c r="Z281" s="1"/>
  <c r="A281" s="1"/>
  <c r="F289"/>
  <c r="Z289" s="1"/>
  <c r="A289" s="1"/>
  <c r="F297"/>
  <c r="Z297" s="1"/>
  <c r="A297" s="1"/>
  <c r="F252"/>
  <c r="Z252" s="1"/>
  <c r="A252" s="1"/>
  <c r="F387"/>
  <c r="Z387" s="1"/>
  <c r="A387" s="1"/>
  <c r="F384"/>
  <c r="Z384" s="1"/>
  <c r="A384" s="1"/>
  <c r="F122"/>
  <c r="Z122" s="1"/>
  <c r="A122" s="1"/>
  <c r="F63"/>
  <c r="Z63" s="1"/>
  <c r="A63" s="1"/>
  <c r="F179"/>
  <c r="Z179" s="1"/>
  <c r="A179" s="1"/>
  <c r="F105"/>
  <c r="Z105" s="1"/>
  <c r="A105" s="1"/>
  <c r="F165"/>
  <c r="Z165" s="1"/>
  <c r="A165" s="1"/>
  <c r="F146"/>
  <c r="Z146" s="1"/>
  <c r="A146" s="1"/>
  <c r="F109"/>
  <c r="Z109" s="1"/>
  <c r="A109" s="1"/>
  <c r="F67"/>
  <c r="Z67" s="1"/>
  <c r="A67" s="1"/>
  <c r="F110"/>
  <c r="Z110" s="1"/>
  <c r="A110" s="1"/>
  <c r="F256"/>
  <c r="Z256" s="1"/>
  <c r="A256" s="1"/>
  <c r="F264"/>
  <c r="Z264" s="1"/>
  <c r="A264" s="1"/>
  <c r="F381"/>
  <c r="Z381" s="1"/>
  <c r="A381" s="1"/>
  <c r="F378"/>
  <c r="Z378" s="1"/>
  <c r="A378" s="1"/>
  <c r="F275"/>
  <c r="Z275" s="1"/>
  <c r="A275" s="1"/>
  <c r="F283"/>
  <c r="Z283" s="1"/>
  <c r="A283" s="1"/>
  <c r="F291"/>
  <c r="Z291" s="1"/>
  <c r="A291" s="1"/>
  <c r="F299"/>
  <c r="Z299" s="1"/>
  <c r="A299" s="1"/>
  <c r="F254"/>
  <c r="Z254" s="1"/>
  <c r="A254" s="1"/>
  <c r="F262"/>
  <c r="Z262" s="1"/>
  <c r="A262" s="1"/>
  <c r="F383"/>
  <c r="Z383" s="1"/>
  <c r="A383" s="1"/>
  <c r="F380"/>
  <c r="Z380" s="1"/>
  <c r="A380" s="1"/>
  <c r="F491"/>
  <c r="Z491" s="1"/>
  <c r="A491" s="1"/>
  <c r="F501"/>
  <c r="Z501" s="1"/>
  <c r="A501" s="1"/>
  <c r="F493"/>
  <c r="Z493" s="1"/>
  <c r="A493" s="1"/>
  <c r="F464"/>
  <c r="Z464" s="1"/>
  <c r="A464" s="1"/>
  <c r="F476"/>
  <c r="Z476" s="1"/>
  <c r="A476" s="1"/>
  <c r="F451"/>
  <c r="Z451" s="1"/>
  <c r="A451" s="1"/>
  <c r="F489"/>
  <c r="Z489" s="1"/>
  <c r="A489" s="1"/>
  <c r="F456"/>
  <c r="Z456" s="1"/>
  <c r="A456" s="1"/>
  <c r="F500"/>
  <c r="Z500" s="1"/>
  <c r="A500" s="1"/>
  <c r="F459"/>
  <c r="Z459" s="1"/>
  <c r="A459" s="1"/>
  <c r="F431"/>
  <c r="Z431" s="1"/>
  <c r="A431" s="1"/>
  <c r="F480"/>
  <c r="Z480" s="1"/>
  <c r="A480" s="1"/>
  <c r="F484"/>
  <c r="Z484" s="1"/>
  <c r="A484" s="1"/>
  <c r="F475"/>
  <c r="Z475" s="1"/>
  <c r="A475" s="1"/>
  <c r="F471"/>
  <c r="Z471" s="1"/>
  <c r="A471" s="1"/>
  <c r="F467"/>
  <c r="Z467" s="1"/>
  <c r="A467" s="1"/>
  <c r="F453"/>
  <c r="Z453" s="1"/>
  <c r="A453" s="1"/>
  <c r="F236"/>
  <c r="Z236" s="1"/>
  <c r="A236" s="1"/>
  <c r="F229"/>
  <c r="Z229" s="1"/>
  <c r="A229" s="1"/>
  <c r="F205"/>
  <c r="Z205" s="1"/>
  <c r="A205" s="1"/>
  <c r="F239"/>
  <c r="Z239" s="1"/>
  <c r="A239" s="1"/>
  <c r="F206"/>
  <c r="Z206" s="1"/>
  <c r="A206" s="1"/>
  <c r="F230"/>
  <c r="Z230" s="1"/>
  <c r="A230" s="1"/>
  <c r="F244"/>
  <c r="Z244" s="1"/>
  <c r="A244" s="1"/>
  <c r="F231"/>
  <c r="Z231" s="1"/>
  <c r="A231" s="1"/>
  <c r="F214"/>
  <c r="Z214" s="1"/>
  <c r="A214" s="1"/>
  <c r="F222"/>
  <c r="Z222" s="1"/>
  <c r="A222" s="1"/>
  <c r="F238"/>
  <c r="Z238" s="1"/>
  <c r="A238" s="1"/>
  <c r="F235"/>
  <c r="Z235" s="1"/>
  <c r="A235" s="1"/>
  <c r="F211"/>
  <c r="Z211" s="1"/>
  <c r="A211" s="1"/>
  <c r="F232"/>
  <c r="Z232" s="1"/>
  <c r="A232" s="1"/>
  <c r="F246"/>
  <c r="Z246" s="1"/>
  <c r="A246" s="1"/>
  <c r="F226"/>
  <c r="Z226" s="1"/>
  <c r="A226" s="1"/>
  <c r="F251"/>
  <c r="Z251" s="1"/>
  <c r="A251" s="1"/>
  <c r="AJ39"/>
  <c r="AI39"/>
  <c r="AI56"/>
  <c r="AK56" s="1"/>
  <c r="AJ56"/>
  <c r="AL56" s="1"/>
  <c r="AI117"/>
  <c r="AK117" s="1"/>
  <c r="AJ117"/>
  <c r="AL117" s="1"/>
  <c r="AI171"/>
  <c r="AK171" s="1"/>
  <c r="AJ171"/>
  <c r="AL171" s="1"/>
  <c r="AI169"/>
  <c r="AK169" s="1"/>
  <c r="AJ169"/>
  <c r="AL169" s="1"/>
  <c r="AI194"/>
  <c r="AK194" s="1"/>
  <c r="AJ194"/>
  <c r="AL194" s="1"/>
  <c r="F72"/>
  <c r="Z72" s="1"/>
  <c r="A72" s="1"/>
  <c r="F166"/>
  <c r="Z166" s="1"/>
  <c r="A166" s="1"/>
  <c r="F121"/>
  <c r="Z121" s="1"/>
  <c r="A121" s="1"/>
  <c r="F180"/>
  <c r="Z180" s="1"/>
  <c r="A180" s="1"/>
  <c r="F58"/>
  <c r="Z58" s="1"/>
  <c r="A58" s="1"/>
  <c r="F133"/>
  <c r="Z133" s="1"/>
  <c r="A133" s="1"/>
  <c r="F176"/>
  <c r="Z176" s="1"/>
  <c r="A176" s="1"/>
  <c r="F158"/>
  <c r="Z158" s="1"/>
  <c r="A158" s="1"/>
  <c r="F173"/>
  <c r="Z173" s="1"/>
  <c r="A173" s="1"/>
  <c r="F174"/>
  <c r="Z174" s="1"/>
  <c r="A174" s="1"/>
  <c r="F33"/>
  <c r="Z33" s="1"/>
  <c r="A33" s="1"/>
  <c r="F35"/>
  <c r="Z35" s="1"/>
  <c r="A35" s="1"/>
  <c r="F59"/>
  <c r="Z59" s="1"/>
  <c r="A59" s="1"/>
  <c r="F132"/>
  <c r="Z132" s="1"/>
  <c r="A132" s="1"/>
  <c r="F134"/>
  <c r="Z134" s="1"/>
  <c r="A134" s="1"/>
  <c r="F195"/>
  <c r="Z195" s="1"/>
  <c r="A195" s="1"/>
  <c r="F34"/>
  <c r="Z34" s="1"/>
  <c r="A34" s="1"/>
  <c r="F127"/>
  <c r="Z127" s="1"/>
  <c r="A127" s="1"/>
  <c r="F49"/>
  <c r="Z49" s="1"/>
  <c r="A49" s="1"/>
  <c r="F68"/>
  <c r="Z68" s="1"/>
  <c r="A68" s="1"/>
  <c r="F163"/>
  <c r="Z163" s="1"/>
  <c r="A163" s="1"/>
  <c r="F104"/>
  <c r="Z104" s="1"/>
  <c r="A104" s="1"/>
  <c r="F94"/>
  <c r="Z94" s="1"/>
  <c r="A94" s="1"/>
  <c r="F257"/>
  <c r="Z257" s="1"/>
  <c r="A257" s="1"/>
  <c r="F265"/>
  <c r="Z265" s="1"/>
  <c r="A265" s="1"/>
  <c r="F424"/>
  <c r="Z424" s="1"/>
  <c r="A424" s="1"/>
  <c r="F416"/>
  <c r="Z416" s="1"/>
  <c r="A416" s="1"/>
  <c r="F408"/>
  <c r="Z408" s="1"/>
  <c r="A408" s="1"/>
  <c r="F400"/>
  <c r="Z400" s="1"/>
  <c r="A400" s="1"/>
  <c r="F392"/>
  <c r="Z392" s="1"/>
  <c r="A392" s="1"/>
  <c r="F309"/>
  <c r="Z309" s="1"/>
  <c r="A309" s="1"/>
  <c r="F317"/>
  <c r="Z317" s="1"/>
  <c r="A317" s="1"/>
  <c r="F325"/>
  <c r="Z325" s="1"/>
  <c r="A325" s="1"/>
  <c r="F334"/>
  <c r="Z334" s="1"/>
  <c r="A334" s="1"/>
  <c r="F342"/>
  <c r="Z342" s="1"/>
  <c r="A342" s="1"/>
  <c r="F350"/>
  <c r="Z350" s="1"/>
  <c r="A350" s="1"/>
  <c r="F358"/>
  <c r="Z358" s="1"/>
  <c r="A358" s="1"/>
  <c r="F366"/>
  <c r="Z366" s="1"/>
  <c r="A366" s="1"/>
  <c r="F374"/>
  <c r="Z374" s="1"/>
  <c r="A374" s="1"/>
  <c r="F255"/>
  <c r="Z255" s="1"/>
  <c r="A255" s="1"/>
  <c r="F263"/>
  <c r="Z263" s="1"/>
  <c r="A263" s="1"/>
  <c r="F425"/>
  <c r="Z425" s="1"/>
  <c r="A425" s="1"/>
  <c r="F417"/>
  <c r="Z417" s="1"/>
  <c r="A417" s="1"/>
  <c r="F409"/>
  <c r="Z409" s="1"/>
  <c r="A409" s="1"/>
  <c r="F401"/>
  <c r="Z401" s="1"/>
  <c r="A401" s="1"/>
  <c r="F393"/>
  <c r="Z393" s="1"/>
  <c r="A393" s="1"/>
  <c r="F310"/>
  <c r="Z310" s="1"/>
  <c r="A310" s="1"/>
  <c r="F318"/>
  <c r="Z318" s="1"/>
  <c r="A318" s="1"/>
  <c r="F326"/>
  <c r="Z326" s="1"/>
  <c r="A326" s="1"/>
  <c r="F276"/>
  <c r="Z276" s="1"/>
  <c r="A276" s="1"/>
  <c r="F284"/>
  <c r="Z284" s="1"/>
  <c r="A284" s="1"/>
  <c r="F292"/>
  <c r="Z292" s="1"/>
  <c r="A292" s="1"/>
  <c r="F300"/>
  <c r="Z300" s="1"/>
  <c r="A300" s="1"/>
  <c r="F328"/>
  <c r="Z328" s="1"/>
  <c r="A328" s="1"/>
  <c r="F336"/>
  <c r="Z336" s="1"/>
  <c r="A336" s="1"/>
  <c r="F344"/>
  <c r="Z344" s="1"/>
  <c r="A344" s="1"/>
  <c r="F352"/>
  <c r="Z352" s="1"/>
  <c r="A352" s="1"/>
  <c r="F360"/>
  <c r="Z360" s="1"/>
  <c r="A360" s="1"/>
  <c r="F368"/>
  <c r="Z368" s="1"/>
  <c r="A368" s="1"/>
  <c r="F164"/>
  <c r="Z164" s="1"/>
  <c r="A164" s="1"/>
  <c r="F140"/>
  <c r="Z140" s="1"/>
  <c r="A140" s="1"/>
  <c r="F120"/>
  <c r="Z120" s="1"/>
  <c r="A120" s="1"/>
  <c r="F65"/>
  <c r="Z65" s="1"/>
  <c r="A65" s="1"/>
  <c r="F95"/>
  <c r="Z95" s="1"/>
  <c r="A95" s="1"/>
  <c r="F53"/>
  <c r="Z53" s="1"/>
  <c r="A53" s="1"/>
  <c r="F70"/>
  <c r="Z70" s="1"/>
  <c r="A70" s="1"/>
  <c r="F44"/>
  <c r="Z44" s="1"/>
  <c r="A44" s="1"/>
  <c r="F96"/>
  <c r="Z96" s="1"/>
  <c r="A96" s="1"/>
  <c r="F62"/>
  <c r="Z62" s="1"/>
  <c r="A62" s="1"/>
  <c r="F269"/>
  <c r="Z269" s="1"/>
  <c r="A269" s="1"/>
  <c r="F422"/>
  <c r="Z422" s="1"/>
  <c r="A422" s="1"/>
  <c r="F414"/>
  <c r="Z414" s="1"/>
  <c r="A414" s="1"/>
  <c r="F406"/>
  <c r="Z406" s="1"/>
  <c r="A406" s="1"/>
  <c r="F398"/>
  <c r="Z398" s="1"/>
  <c r="A398" s="1"/>
  <c r="F303"/>
  <c r="Z303" s="1"/>
  <c r="A303" s="1"/>
  <c r="F311"/>
  <c r="Z311" s="1"/>
  <c r="A311" s="1"/>
  <c r="F319"/>
  <c r="Z319" s="1"/>
  <c r="A319" s="1"/>
  <c r="F329"/>
  <c r="Z329" s="1"/>
  <c r="A329" s="1"/>
  <c r="F337"/>
  <c r="Z337" s="1"/>
  <c r="A337" s="1"/>
  <c r="F345"/>
  <c r="Z345" s="1"/>
  <c r="A345" s="1"/>
  <c r="F353"/>
  <c r="Z353" s="1"/>
  <c r="A353" s="1"/>
  <c r="F361"/>
  <c r="Z361" s="1"/>
  <c r="A361" s="1"/>
  <c r="F369"/>
  <c r="Z369" s="1"/>
  <c r="A369" s="1"/>
  <c r="F429"/>
  <c r="Z429" s="1"/>
  <c r="A429" s="1"/>
  <c r="F268"/>
  <c r="Z268" s="1"/>
  <c r="A268" s="1"/>
  <c r="F423"/>
  <c r="Z423" s="1"/>
  <c r="A423" s="1"/>
  <c r="F415"/>
  <c r="Z415" s="1"/>
  <c r="A415" s="1"/>
  <c r="F407"/>
  <c r="Z407" s="1"/>
  <c r="A407" s="1"/>
  <c r="F399"/>
  <c r="Z399" s="1"/>
  <c r="A399" s="1"/>
  <c r="F304"/>
  <c r="Z304" s="1"/>
  <c r="A304" s="1"/>
  <c r="F312"/>
  <c r="Z312" s="1"/>
  <c r="A312" s="1"/>
  <c r="F320"/>
  <c r="Z320" s="1"/>
  <c r="A320" s="1"/>
  <c r="F270"/>
  <c r="Z270" s="1"/>
  <c r="A270" s="1"/>
  <c r="F278"/>
  <c r="Z278" s="1"/>
  <c r="A278" s="1"/>
  <c r="F286"/>
  <c r="Z286" s="1"/>
  <c r="A286" s="1"/>
  <c r="F294"/>
  <c r="Z294" s="1"/>
  <c r="A294" s="1"/>
  <c r="F302"/>
  <c r="Z302" s="1"/>
  <c r="A302" s="1"/>
  <c r="F332"/>
  <c r="Z332" s="1"/>
  <c r="A332" s="1"/>
  <c r="F340"/>
  <c r="Z340" s="1"/>
  <c r="A340" s="1"/>
  <c r="F348"/>
  <c r="Z348" s="1"/>
  <c r="A348" s="1"/>
  <c r="F356"/>
  <c r="Z356" s="1"/>
  <c r="A356" s="1"/>
  <c r="F364"/>
  <c r="Z364" s="1"/>
  <c r="A364" s="1"/>
  <c r="F372"/>
  <c r="Z372" s="1"/>
  <c r="A372" s="1"/>
  <c r="F496"/>
  <c r="Z496" s="1"/>
  <c r="A496" s="1"/>
  <c r="F488"/>
  <c r="Z488" s="1"/>
  <c r="A488" s="1"/>
  <c r="F463"/>
  <c r="Z463" s="1"/>
  <c r="A463" s="1"/>
  <c r="F455"/>
  <c r="Z455" s="1"/>
  <c r="A455" s="1"/>
  <c r="F449"/>
  <c r="Z449" s="1"/>
  <c r="A449" s="1"/>
  <c r="F447"/>
  <c r="Z447" s="1"/>
  <c r="A447" s="1"/>
  <c r="F445"/>
  <c r="Z445" s="1"/>
  <c r="A445" s="1"/>
  <c r="F443"/>
  <c r="Z443" s="1"/>
  <c r="A443" s="1"/>
  <c r="F441"/>
  <c r="Z441" s="1"/>
  <c r="A441" s="1"/>
  <c r="F439"/>
  <c r="Z439" s="1"/>
  <c r="A439" s="1"/>
  <c r="F437"/>
  <c r="Z437" s="1"/>
  <c r="A437" s="1"/>
  <c r="F435"/>
  <c r="Z435" s="1"/>
  <c r="A435" s="1"/>
  <c r="F430"/>
  <c r="Z430" s="1"/>
  <c r="A430" s="1"/>
  <c r="F498"/>
  <c r="Z498" s="1"/>
  <c r="A498" s="1"/>
  <c r="F490"/>
  <c r="Z490" s="1"/>
  <c r="A490" s="1"/>
  <c r="F477"/>
  <c r="Z477" s="1"/>
  <c r="A477" s="1"/>
  <c r="F460"/>
  <c r="Z460" s="1"/>
  <c r="A460" s="1"/>
  <c r="F434"/>
  <c r="Z434" s="1"/>
  <c r="A434" s="1"/>
  <c r="F492"/>
  <c r="Z492" s="1"/>
  <c r="A492" s="1"/>
  <c r="F462"/>
  <c r="Z462" s="1"/>
  <c r="A462" s="1"/>
  <c r="F494"/>
  <c r="Z494" s="1"/>
  <c r="A494" s="1"/>
  <c r="F485"/>
  <c r="Z485" s="1"/>
  <c r="A485" s="1"/>
  <c r="F461"/>
  <c r="Z461" s="1"/>
  <c r="A461" s="1"/>
  <c r="F432"/>
  <c r="Z432" s="1"/>
  <c r="A432" s="1"/>
  <c r="F495"/>
  <c r="Z495" s="1"/>
  <c r="A495" s="1"/>
  <c r="F497"/>
  <c r="Z497" s="1"/>
  <c r="A497" s="1"/>
  <c r="F486"/>
  <c r="Z486" s="1"/>
  <c r="A486" s="1"/>
  <c r="F482"/>
  <c r="Z482" s="1"/>
  <c r="A482" s="1"/>
  <c r="F473"/>
  <c r="Z473" s="1"/>
  <c r="A473" s="1"/>
  <c r="F469"/>
  <c r="Z469" s="1"/>
  <c r="A469" s="1"/>
  <c r="F465"/>
  <c r="Z465" s="1"/>
  <c r="A465" s="1"/>
  <c r="F220"/>
  <c r="Z220" s="1"/>
  <c r="A220" s="1"/>
  <c r="F213"/>
  <c r="Z213" s="1"/>
  <c r="A213" s="1"/>
  <c r="F208"/>
  <c r="Z208" s="1"/>
  <c r="A208" s="1"/>
  <c r="F242"/>
  <c r="Z242" s="1"/>
  <c r="A242" s="1"/>
  <c r="F201"/>
  <c r="Z201" s="1"/>
  <c r="A201" s="1"/>
  <c r="F243"/>
  <c r="Z243" s="1"/>
  <c r="A243" s="1"/>
  <c r="F233"/>
  <c r="Z233" s="1"/>
  <c r="A233" s="1"/>
  <c r="F228"/>
  <c r="Z228" s="1"/>
  <c r="A228" s="1"/>
  <c r="F250"/>
  <c r="Z250" s="1"/>
  <c r="A250" s="1"/>
  <c r="F249"/>
  <c r="Z249" s="1"/>
  <c r="A249" s="1"/>
  <c r="F204"/>
  <c r="Z204" s="1"/>
  <c r="A204" s="1"/>
  <c r="F247"/>
  <c r="Z247" s="1"/>
  <c r="A247" s="1"/>
  <c r="AJ66"/>
  <c r="AL66" s="1"/>
  <c r="AI66"/>
  <c r="AK66" s="1"/>
  <c r="AI69"/>
  <c r="AK69" s="1"/>
  <c r="AJ69"/>
  <c r="AL69" s="1"/>
  <c r="AI149"/>
  <c r="AK149" s="1"/>
  <c r="AJ149"/>
  <c r="AL149" s="1"/>
  <c r="AJ123"/>
  <c r="AI123"/>
  <c r="AK123" s="1"/>
  <c r="AI48"/>
  <c r="AK48" s="1"/>
  <c r="AJ48"/>
  <c r="AL48" s="1"/>
  <c r="F76"/>
  <c r="Z76" s="1"/>
  <c r="A76" s="1"/>
  <c r="AJ162"/>
  <c r="AL162" s="1"/>
  <c r="AI162"/>
  <c r="AK162" s="1"/>
  <c r="F26"/>
  <c r="Z26" s="1"/>
  <c r="A26" s="1"/>
  <c r="F123"/>
  <c r="Z123" s="1"/>
  <c r="A123" s="1"/>
  <c r="AJ71"/>
  <c r="AL71" s="1"/>
  <c r="AI71"/>
  <c r="AK71" s="1"/>
  <c r="AJ74"/>
  <c r="AL74" s="1"/>
  <c r="AI74"/>
  <c r="AK74" s="1"/>
  <c r="AJ29"/>
  <c r="AL29" s="1"/>
  <c r="AI29"/>
  <c r="AK29" s="1"/>
  <c r="AJ103"/>
  <c r="AL103" s="1"/>
  <c r="AI103"/>
  <c r="AK103" s="1"/>
  <c r="F4" i="4"/>
  <c r="E4"/>
  <c r="F88" i="1"/>
  <c r="Z88" s="1"/>
  <c r="A88" s="1"/>
  <c r="F149"/>
  <c r="Z149" s="1"/>
  <c r="A149" s="1"/>
  <c r="F39"/>
  <c r="Z39" s="1"/>
  <c r="A39" s="1"/>
  <c r="F117"/>
  <c r="Z117" s="1"/>
  <c r="A117" s="1"/>
  <c r="F171"/>
  <c r="Z171" s="1"/>
  <c r="A171" s="1"/>
  <c r="F81"/>
  <c r="Z81" s="1"/>
  <c r="A81" s="1"/>
  <c r="F71"/>
  <c r="Z71" s="1"/>
  <c r="A71" s="1"/>
  <c r="F126"/>
  <c r="Z126" s="1"/>
  <c r="A126" s="1"/>
  <c r="F74"/>
  <c r="Z74" s="1"/>
  <c r="A74" s="1"/>
  <c r="AG107"/>
  <c r="F29"/>
  <c r="Z29" s="1"/>
  <c r="A29" s="1"/>
  <c r="F103"/>
  <c r="Z103" s="1"/>
  <c r="A103" s="1"/>
  <c r="AG301"/>
  <c r="F162"/>
  <c r="Z162" s="1"/>
  <c r="A162" s="1"/>
  <c r="F73"/>
  <c r="Z73" s="1"/>
  <c r="A73" s="1"/>
  <c r="AG202" l="1"/>
  <c r="AN300"/>
  <c r="AN445"/>
  <c r="AN340"/>
  <c r="AN348"/>
  <c r="AC347"/>
  <c r="AO300"/>
  <c r="AO445"/>
  <c r="AO340"/>
  <c r="AN347"/>
  <c r="AN109"/>
  <c r="AP361"/>
  <c r="AO395"/>
  <c r="AN454"/>
  <c r="AG213"/>
  <c r="AG142"/>
  <c r="AN142" s="1"/>
  <c r="AG400"/>
  <c r="AL180"/>
  <c r="AC351"/>
  <c r="AC288"/>
  <c r="AL174"/>
  <c r="AL170"/>
  <c r="AP380"/>
  <c r="AC371"/>
  <c r="AG476"/>
  <c r="AP476" s="1"/>
  <c r="AO437"/>
  <c r="AP442"/>
  <c r="AN344"/>
  <c r="AO288"/>
  <c r="AO351"/>
  <c r="AN288"/>
  <c r="AN351"/>
  <c r="AG67"/>
  <c r="AP67" s="1"/>
  <c r="AP332"/>
  <c r="AC327"/>
  <c r="AL123"/>
  <c r="AL111"/>
  <c r="AN330"/>
  <c r="AN411"/>
  <c r="AN410"/>
  <c r="AO483"/>
  <c r="AG319"/>
  <c r="AO319" s="1"/>
  <c r="AC441"/>
  <c r="AO349"/>
  <c r="AO396"/>
  <c r="AP345"/>
  <c r="AO219"/>
  <c r="AC353"/>
  <c r="AC384"/>
  <c r="AO306"/>
  <c r="AK81"/>
  <c r="AL79"/>
  <c r="AL77"/>
  <c r="AG479"/>
  <c r="AP479" s="1"/>
  <c r="AC271"/>
  <c r="AP322"/>
  <c r="AK75"/>
  <c r="AO322"/>
  <c r="AG490"/>
  <c r="AK40"/>
  <c r="AL60"/>
  <c r="AG60" s="1"/>
  <c r="AP384"/>
  <c r="AN399"/>
  <c r="AC330"/>
  <c r="AN437"/>
  <c r="AP441"/>
  <c r="AO442"/>
  <c r="AN219"/>
  <c r="AN349"/>
  <c r="AN396"/>
  <c r="AP353"/>
  <c r="AC410"/>
  <c r="AN483"/>
  <c r="AN345"/>
  <c r="AN355"/>
  <c r="AO384"/>
  <c r="AP330"/>
  <c r="AC437"/>
  <c r="AO441"/>
  <c r="AN442"/>
  <c r="AC219"/>
  <c r="AC349"/>
  <c r="AC396"/>
  <c r="AO353"/>
  <c r="AP410"/>
  <c r="AC483"/>
  <c r="AP357"/>
  <c r="AN489"/>
  <c r="AC328"/>
  <c r="AN357"/>
  <c r="AL53"/>
  <c r="AK51"/>
  <c r="AG491"/>
  <c r="AN491" s="1"/>
  <c r="AG477"/>
  <c r="AC477" s="1"/>
  <c r="AK42"/>
  <c r="AC256"/>
  <c r="AN256"/>
  <c r="AP328"/>
  <c r="AO345"/>
  <c r="AO357"/>
  <c r="AO328"/>
  <c r="AK39"/>
  <c r="AN266"/>
  <c r="AC454"/>
  <c r="AN431"/>
  <c r="AC109"/>
  <c r="AO380"/>
  <c r="AN230"/>
  <c r="AP109"/>
  <c r="AN380"/>
  <c r="AK26"/>
  <c r="Q8"/>
  <c r="S7"/>
  <c r="W6"/>
  <c r="AG55"/>
  <c r="AC55" s="1"/>
  <c r="AG422"/>
  <c r="AP422" s="1"/>
  <c r="AG350"/>
  <c r="AP350" s="1"/>
  <c r="AN373"/>
  <c r="AN322"/>
  <c r="AG99"/>
  <c r="AP99" s="1"/>
  <c r="AG459"/>
  <c r="AN459" s="1"/>
  <c r="AG124"/>
  <c r="AP124" s="1"/>
  <c r="AG193"/>
  <c r="AO193" s="1"/>
  <c r="AG343"/>
  <c r="AN343" s="1"/>
  <c r="AG335"/>
  <c r="AP335" s="1"/>
  <c r="AN497"/>
  <c r="AK10"/>
  <c r="AK6"/>
  <c r="AG128"/>
  <c r="AP128" s="1"/>
  <c r="AG100"/>
  <c r="AO100" s="1"/>
  <c r="AG59"/>
  <c r="AN59" s="1"/>
  <c r="AG456"/>
  <c r="AN456" s="1"/>
  <c r="AG428"/>
  <c r="AN428" s="1"/>
  <c r="AN306"/>
  <c r="AN447"/>
  <c r="AP371"/>
  <c r="AG208"/>
  <c r="AP208" s="1"/>
  <c r="AG96"/>
  <c r="AO96" s="1"/>
  <c r="AG418"/>
  <c r="AO418" s="1"/>
  <c r="AN296"/>
  <c r="AC375"/>
  <c r="AN368"/>
  <c r="AN394"/>
  <c r="AN205"/>
  <c r="AC306"/>
  <c r="AN404"/>
  <c r="AO371"/>
  <c r="AG157"/>
  <c r="AP157" s="1"/>
  <c r="AG201"/>
  <c r="AO201" s="1"/>
  <c r="AO359"/>
  <c r="AP363"/>
  <c r="AN115"/>
  <c r="AN204"/>
  <c r="AC284"/>
  <c r="AN465"/>
  <c r="AG446"/>
  <c r="AN446" s="1"/>
  <c r="AO211"/>
  <c r="AO295"/>
  <c r="AG262"/>
  <c r="AP262" s="1"/>
  <c r="AG356"/>
  <c r="AC356" s="1"/>
  <c r="AG336"/>
  <c r="AO336" s="1"/>
  <c r="AN413"/>
  <c r="AG178"/>
  <c r="AC178" s="1"/>
  <c r="AG233"/>
  <c r="AC233" s="1"/>
  <c r="AG177"/>
  <c r="AC177" s="1"/>
  <c r="AG452"/>
  <c r="AC452" s="1"/>
  <c r="AN405"/>
  <c r="AO332"/>
  <c r="AP195"/>
  <c r="AN381"/>
  <c r="AO287"/>
  <c r="AC413"/>
  <c r="AP291"/>
  <c r="AN295"/>
  <c r="AN211"/>
  <c r="AG44"/>
  <c r="AO44" s="1"/>
  <c r="AG156"/>
  <c r="AP156" s="1"/>
  <c r="AG114"/>
  <c r="AP114" s="1"/>
  <c r="AG95"/>
  <c r="AO95" s="1"/>
  <c r="AG463"/>
  <c r="AO463" s="1"/>
  <c r="AG153"/>
  <c r="AC153" s="1"/>
  <c r="AN332"/>
  <c r="AP469"/>
  <c r="AO195"/>
  <c r="AO299"/>
  <c r="AP413"/>
  <c r="AC295"/>
  <c r="AC211"/>
  <c r="AG145"/>
  <c r="AN145" s="1"/>
  <c r="AG159"/>
  <c r="AC159" s="1"/>
  <c r="AG133"/>
  <c r="AC133" s="1"/>
  <c r="AG136"/>
  <c r="AP136" s="1"/>
  <c r="AG228"/>
  <c r="AN228" s="1"/>
  <c r="AG84"/>
  <c r="AO84" s="1"/>
  <c r="AP346"/>
  <c r="AN263"/>
  <c r="AO397"/>
  <c r="AG317"/>
  <c r="AC317" s="1"/>
  <c r="AC383"/>
  <c r="AN383"/>
  <c r="AO383"/>
  <c r="AP383"/>
  <c r="AG309"/>
  <c r="AP309" s="1"/>
  <c r="AG326"/>
  <c r="AC326" s="1"/>
  <c r="AO361"/>
  <c r="AO346"/>
  <c r="AP375"/>
  <c r="AN359"/>
  <c r="AO363"/>
  <c r="AC405"/>
  <c r="AO469"/>
  <c r="AC263"/>
  <c r="AC204"/>
  <c r="AN299"/>
  <c r="AC381"/>
  <c r="AN287"/>
  <c r="AO291"/>
  <c r="AN397"/>
  <c r="AC465"/>
  <c r="AG49"/>
  <c r="AC49" s="1"/>
  <c r="AG243"/>
  <c r="AC243" s="1"/>
  <c r="AG468"/>
  <c r="AN468" s="1"/>
  <c r="AG464"/>
  <c r="AO464" s="1"/>
  <c r="AG426"/>
  <c r="AO426" s="1"/>
  <c r="AG424"/>
  <c r="AN424" s="1"/>
  <c r="AG475"/>
  <c r="AN475" s="1"/>
  <c r="AN361"/>
  <c r="AN346"/>
  <c r="AO375"/>
  <c r="AC359"/>
  <c r="AN363"/>
  <c r="AP405"/>
  <c r="AN469"/>
  <c r="AP263"/>
  <c r="AP204"/>
  <c r="AC299"/>
  <c r="AC276"/>
  <c r="AP381"/>
  <c r="AC287"/>
  <c r="AN291"/>
  <c r="AC397"/>
  <c r="AP465"/>
  <c r="AC217"/>
  <c r="AN217"/>
  <c r="AG275"/>
  <c r="AC275" s="1"/>
  <c r="AN280"/>
  <c r="AP355"/>
  <c r="AP296"/>
  <c r="AP399"/>
  <c r="AP368"/>
  <c r="AP256"/>
  <c r="AP394"/>
  <c r="AP411"/>
  <c r="AP115"/>
  <c r="AP205"/>
  <c r="AO271"/>
  <c r="AO327"/>
  <c r="AP329"/>
  <c r="AN333"/>
  <c r="AP373"/>
  <c r="AP266"/>
  <c r="AP404"/>
  <c r="AP344"/>
  <c r="AP497"/>
  <c r="AP447"/>
  <c r="AP431"/>
  <c r="AP348"/>
  <c r="AP489"/>
  <c r="AP230"/>
  <c r="AP217"/>
  <c r="AG323"/>
  <c r="AC323" s="1"/>
  <c r="AG342"/>
  <c r="AP342" s="1"/>
  <c r="AG252"/>
  <c r="AN252" s="1"/>
  <c r="AG315"/>
  <c r="AP315" s="1"/>
  <c r="AG283"/>
  <c r="AC283" s="1"/>
  <c r="AG247"/>
  <c r="AP247" s="1"/>
  <c r="AG331"/>
  <c r="AN331" s="1"/>
  <c r="AP280"/>
  <c r="AO355"/>
  <c r="AO296"/>
  <c r="AO399"/>
  <c r="AO368"/>
  <c r="AO256"/>
  <c r="AO394"/>
  <c r="AO411"/>
  <c r="AO115"/>
  <c r="AO205"/>
  <c r="AN271"/>
  <c r="AN327"/>
  <c r="AN329"/>
  <c r="AP333"/>
  <c r="AO373"/>
  <c r="AO266"/>
  <c r="AO404"/>
  <c r="AO344"/>
  <c r="AO497"/>
  <c r="AO447"/>
  <c r="AO431"/>
  <c r="AO348"/>
  <c r="AO489"/>
  <c r="AO230"/>
  <c r="AO217"/>
  <c r="AG64"/>
  <c r="AO64" s="1"/>
  <c r="AO284"/>
  <c r="AO276"/>
  <c r="AG321"/>
  <c r="AC321" s="1"/>
  <c r="AG68"/>
  <c r="AP68" s="1"/>
  <c r="AG185"/>
  <c r="AC185" s="1"/>
  <c r="AG214"/>
  <c r="AO214" s="1"/>
  <c r="AG173"/>
  <c r="AC173" s="1"/>
  <c r="AG45"/>
  <c r="AC45" s="1"/>
  <c r="AG134"/>
  <c r="AO134" s="1"/>
  <c r="AG232"/>
  <c r="AC232" s="1"/>
  <c r="AG222"/>
  <c r="AC222" s="1"/>
  <c r="AG224"/>
  <c r="AC224" s="1"/>
  <c r="AG137"/>
  <c r="AO137" s="1"/>
  <c r="AG235"/>
  <c r="AC235" s="1"/>
  <c r="AG70"/>
  <c r="AC70" s="1"/>
  <c r="AG50"/>
  <c r="AC50" s="1"/>
  <c r="AG183"/>
  <c r="AO183" s="1"/>
  <c r="AG118"/>
  <c r="AC118" s="1"/>
  <c r="AG167"/>
  <c r="AC167" s="1"/>
  <c r="AG143"/>
  <c r="AC143" s="1"/>
  <c r="AG121"/>
  <c r="AC121" s="1"/>
  <c r="AG231"/>
  <c r="AC231" s="1"/>
  <c r="AG187"/>
  <c r="AC187" s="1"/>
  <c r="AG420"/>
  <c r="AC420" s="1"/>
  <c r="AG460"/>
  <c r="AC460" s="1"/>
  <c r="AG444"/>
  <c r="AC444" s="1"/>
  <c r="AG412"/>
  <c r="AC412" s="1"/>
  <c r="AG436"/>
  <c r="AC436" s="1"/>
  <c r="AG72"/>
  <c r="AC72" s="1"/>
  <c r="AG455"/>
  <c r="AO455" s="1"/>
  <c r="AG398"/>
  <c r="AC398" s="1"/>
  <c r="AG472"/>
  <c r="AC472" s="1"/>
  <c r="AG408"/>
  <c r="AC408" s="1"/>
  <c r="AG382"/>
  <c r="AN382" s="1"/>
  <c r="AG440"/>
  <c r="AC440" s="1"/>
  <c r="AG285"/>
  <c r="AC285" s="1"/>
  <c r="AG416"/>
  <c r="AC416" s="1"/>
  <c r="AG495"/>
  <c r="AO495" s="1"/>
  <c r="AG364"/>
  <c r="AC364" s="1"/>
  <c r="AG430"/>
  <c r="AC430" s="1"/>
  <c r="AG199"/>
  <c r="AC199" s="1"/>
  <c r="AG338"/>
  <c r="AP338" s="1"/>
  <c r="AG225"/>
  <c r="AC225" s="1"/>
  <c r="AG249"/>
  <c r="AC249" s="1"/>
  <c r="AG473"/>
  <c r="AC473" s="1"/>
  <c r="AN284"/>
  <c r="AN276"/>
  <c r="AG414"/>
  <c r="AC414" s="1"/>
  <c r="AG406"/>
  <c r="AC406" s="1"/>
  <c r="AG448"/>
  <c r="AO448" s="1"/>
  <c r="AG432"/>
  <c r="AC432" s="1"/>
  <c r="AG151"/>
  <c r="AC151" s="1"/>
  <c r="AG443"/>
  <c r="AC443" s="1"/>
  <c r="AG318"/>
  <c r="AP318" s="1"/>
  <c r="AG467"/>
  <c r="AC467" s="1"/>
  <c r="AG471"/>
  <c r="AC471" s="1"/>
  <c r="AO280"/>
  <c r="AO329"/>
  <c r="AO333"/>
  <c r="AC241"/>
  <c r="AP241"/>
  <c r="AO241"/>
  <c r="AN241"/>
  <c r="AC220"/>
  <c r="AP220"/>
  <c r="AO220"/>
  <c r="AN220"/>
  <c r="AC301"/>
  <c r="AP301"/>
  <c r="AO301"/>
  <c r="AN301"/>
  <c r="AC32"/>
  <c r="AP32"/>
  <c r="AO32"/>
  <c r="AN32"/>
  <c r="AC182"/>
  <c r="AP182"/>
  <c r="AO182"/>
  <c r="AN182"/>
  <c r="AC112"/>
  <c r="AP112"/>
  <c r="AO112"/>
  <c r="AN112"/>
  <c r="AC57"/>
  <c r="AP57"/>
  <c r="AO57"/>
  <c r="AN57"/>
  <c r="AC127"/>
  <c r="AP127"/>
  <c r="AO127"/>
  <c r="AN127"/>
  <c r="AC15"/>
  <c r="AP15"/>
  <c r="AO15"/>
  <c r="AN15"/>
  <c r="AC302"/>
  <c r="AP302"/>
  <c r="AO302"/>
  <c r="AN302"/>
  <c r="AC3"/>
  <c r="AP3"/>
  <c r="AO3"/>
  <c r="AN3"/>
  <c r="AC4"/>
  <c r="AP4"/>
  <c r="AO4"/>
  <c r="AN4"/>
  <c r="AC30"/>
  <c r="AP30"/>
  <c r="AO30"/>
  <c r="AN30"/>
  <c r="AC251"/>
  <c r="AP251"/>
  <c r="AO251"/>
  <c r="AN251"/>
  <c r="AC148"/>
  <c r="AP148"/>
  <c r="AO148"/>
  <c r="AN148"/>
  <c r="AC89"/>
  <c r="AP89"/>
  <c r="AO89"/>
  <c r="AN89"/>
  <c r="AC496"/>
  <c r="AP496"/>
  <c r="AO496"/>
  <c r="AN496"/>
  <c r="AC237"/>
  <c r="AP237"/>
  <c r="AO237"/>
  <c r="AN237"/>
  <c r="AC269"/>
  <c r="AP269"/>
  <c r="AO269"/>
  <c r="AN269"/>
  <c r="AC203"/>
  <c r="AP203"/>
  <c r="AO203"/>
  <c r="AN203"/>
  <c r="AC250"/>
  <c r="AP250"/>
  <c r="AO250"/>
  <c r="AN250"/>
  <c r="AC258"/>
  <c r="AP258"/>
  <c r="AO258"/>
  <c r="AN258"/>
  <c r="AC304"/>
  <c r="AP304"/>
  <c r="AO304"/>
  <c r="AN304"/>
  <c r="AC308"/>
  <c r="AP308"/>
  <c r="AO308"/>
  <c r="AN308"/>
  <c r="AC310"/>
  <c r="AP310"/>
  <c r="AO310"/>
  <c r="AN310"/>
  <c r="AC341"/>
  <c r="AP341"/>
  <c r="AO341"/>
  <c r="AN341"/>
  <c r="AC313"/>
  <c r="AP313"/>
  <c r="AO313"/>
  <c r="AN313"/>
  <c r="AC391"/>
  <c r="AP391"/>
  <c r="AO391"/>
  <c r="AN391"/>
  <c r="AC311"/>
  <c r="AP311"/>
  <c r="AO311"/>
  <c r="AN311"/>
  <c r="AC41"/>
  <c r="AP41"/>
  <c r="AO41"/>
  <c r="AN41"/>
  <c r="AC267"/>
  <c r="AP267"/>
  <c r="AO267"/>
  <c r="AN267"/>
  <c r="AC198"/>
  <c r="AP198"/>
  <c r="AO198"/>
  <c r="AN198"/>
  <c r="AC438"/>
  <c r="AP438"/>
  <c r="AO438"/>
  <c r="AN438"/>
  <c r="AC11"/>
  <c r="AP11"/>
  <c r="AO11"/>
  <c r="AN11"/>
  <c r="AC427"/>
  <c r="AP427"/>
  <c r="AO427"/>
  <c r="AN427"/>
  <c r="AC407"/>
  <c r="AP407"/>
  <c r="AO407"/>
  <c r="AN407"/>
  <c r="AC392"/>
  <c r="AP392"/>
  <c r="AO392"/>
  <c r="AN392"/>
  <c r="AC107"/>
  <c r="AP107"/>
  <c r="AO107"/>
  <c r="AN107"/>
  <c r="AC184"/>
  <c r="AP184"/>
  <c r="AO184"/>
  <c r="AN184"/>
  <c r="AC104"/>
  <c r="AP104"/>
  <c r="AO104"/>
  <c r="AN104"/>
  <c r="AC142"/>
  <c r="AC14"/>
  <c r="AP14"/>
  <c r="AO14"/>
  <c r="AN14"/>
  <c r="AC259"/>
  <c r="AP259"/>
  <c r="AO259"/>
  <c r="AN259"/>
  <c r="AC21"/>
  <c r="AP21"/>
  <c r="AO21"/>
  <c r="AN21"/>
  <c r="AC31"/>
  <c r="AP31"/>
  <c r="AO31"/>
  <c r="AN31"/>
  <c r="AC63"/>
  <c r="AP63"/>
  <c r="AO63"/>
  <c r="AN63"/>
  <c r="AC221"/>
  <c r="AP221"/>
  <c r="AO221"/>
  <c r="AN221"/>
  <c r="AC209"/>
  <c r="AP209"/>
  <c r="AO209"/>
  <c r="AN209"/>
  <c r="AC202"/>
  <c r="AP202"/>
  <c r="AO202"/>
  <c r="AN202"/>
  <c r="AC253"/>
  <c r="AP253"/>
  <c r="AO253"/>
  <c r="AN253"/>
  <c r="AC246"/>
  <c r="AP246"/>
  <c r="AO246"/>
  <c r="AN246"/>
  <c r="AC212"/>
  <c r="AP212"/>
  <c r="AO212"/>
  <c r="AN212"/>
  <c r="AN84"/>
  <c r="AC303"/>
  <c r="AP303"/>
  <c r="AO303"/>
  <c r="AN303"/>
  <c r="AC305"/>
  <c r="AP305"/>
  <c r="AO305"/>
  <c r="AN305"/>
  <c r="AC19"/>
  <c r="AP19"/>
  <c r="AO19"/>
  <c r="AN19"/>
  <c r="AC320"/>
  <c r="AP320"/>
  <c r="AO320"/>
  <c r="AN320"/>
  <c r="AC324"/>
  <c r="AP324"/>
  <c r="AO324"/>
  <c r="AN324"/>
  <c r="AN114"/>
  <c r="AC379"/>
  <c r="AP379"/>
  <c r="AO379"/>
  <c r="AN379"/>
  <c r="AC400"/>
  <c r="AP400"/>
  <c r="AO400"/>
  <c r="AN400"/>
  <c r="AC12"/>
  <c r="AP12"/>
  <c r="AO12"/>
  <c r="AN12"/>
  <c r="AC23"/>
  <c r="AP23"/>
  <c r="AO23"/>
  <c r="AN23"/>
  <c r="AC38"/>
  <c r="AP38"/>
  <c r="AO38"/>
  <c r="AN38"/>
  <c r="AC261"/>
  <c r="AP261"/>
  <c r="AO261"/>
  <c r="AN261"/>
  <c r="AC490"/>
  <c r="AP490"/>
  <c r="AO490"/>
  <c r="AN490"/>
  <c r="AC468"/>
  <c r="AO452"/>
  <c r="AC476"/>
  <c r="AC325"/>
  <c r="AP325"/>
  <c r="AO325"/>
  <c r="AN325"/>
  <c r="AC451"/>
  <c r="AP451"/>
  <c r="AO451"/>
  <c r="AN451"/>
  <c r="AC9"/>
  <c r="AP9"/>
  <c r="AO9"/>
  <c r="AN9"/>
  <c r="AC334"/>
  <c r="AP334"/>
  <c r="AO334"/>
  <c r="AN334"/>
  <c r="AG352"/>
  <c r="AG316"/>
  <c r="AG307"/>
  <c r="AG312"/>
  <c r="AG292"/>
  <c r="AL39"/>
  <c r="AL40"/>
  <c r="AL37"/>
  <c r="AG37" s="1"/>
  <c r="AK7"/>
  <c r="AL35"/>
  <c r="AG35" s="1"/>
  <c r="AL34"/>
  <c r="AK25"/>
  <c r="AK17"/>
  <c r="AK13"/>
  <c r="AK8"/>
  <c r="AG8" s="1"/>
  <c r="AK20"/>
  <c r="AG20" s="1"/>
  <c r="AL6"/>
  <c r="AG339"/>
  <c r="AG358"/>
  <c r="AG354"/>
  <c r="AG374"/>
  <c r="AG387"/>
  <c r="AG226"/>
  <c r="AG435"/>
  <c r="AG234"/>
  <c r="AG366"/>
  <c r="AG493"/>
  <c r="AG378"/>
  <c r="AG425"/>
  <c r="AG409"/>
  <c r="AG370"/>
  <c r="AG415"/>
  <c r="AG393"/>
  <c r="AG389"/>
  <c r="AG461"/>
  <c r="AG439"/>
  <c r="AG360"/>
  <c r="AG376"/>
  <c r="AG478"/>
  <c r="AG450"/>
  <c r="AG466"/>
  <c r="AG434"/>
  <c r="AG362"/>
  <c r="AG386"/>
  <c r="AG402"/>
  <c r="AG390"/>
  <c r="AG480"/>
  <c r="P9"/>
  <c r="R8"/>
  <c r="W7"/>
  <c r="X7"/>
  <c r="AG494"/>
  <c r="AG270"/>
  <c r="AG286"/>
  <c r="AG255"/>
  <c r="AG93"/>
  <c r="AG244"/>
  <c r="AG102"/>
  <c r="AG216"/>
  <c r="AG80"/>
  <c r="AG298"/>
  <c r="AG130"/>
  <c r="AG138"/>
  <c r="AG86"/>
  <c r="AG16"/>
  <c r="AG165"/>
  <c r="AG210"/>
  <c r="AG150"/>
  <c r="AG186"/>
  <c r="AG113"/>
  <c r="AG97"/>
  <c r="AG152"/>
  <c r="AG24"/>
  <c r="AG22"/>
  <c r="AG98"/>
  <c r="AG200"/>
  <c r="AG181"/>
  <c r="AG61"/>
  <c r="AG52"/>
  <c r="AG242"/>
  <c r="AG257"/>
  <c r="AG282"/>
  <c r="AG289"/>
  <c r="AG54"/>
  <c r="AG277"/>
  <c r="AG120"/>
  <c r="AG278"/>
  <c r="AG498"/>
  <c r="AG486"/>
  <c r="AG274"/>
  <c r="AG297"/>
  <c r="AG85"/>
  <c r="AG488"/>
  <c r="AG482"/>
  <c r="AG236"/>
  <c r="AG484"/>
  <c r="AG105"/>
  <c r="AG294"/>
  <c r="AG229"/>
  <c r="AG33"/>
  <c r="AG223"/>
  <c r="AG290"/>
  <c r="AG273"/>
  <c r="AG281"/>
  <c r="AG238"/>
  <c r="AG239"/>
  <c r="AG265"/>
  <c r="AG293"/>
  <c r="AG110"/>
  <c r="AG190"/>
  <c r="AG206"/>
  <c r="AG189"/>
  <c r="AG62"/>
  <c r="AG129"/>
  <c r="AG122"/>
  <c r="AG166"/>
  <c r="AG36"/>
  <c r="AG92"/>
  <c r="AG131"/>
  <c r="AG65"/>
  <c r="AG248"/>
  <c r="AG140"/>
  <c r="AG176"/>
  <c r="AG161"/>
  <c r="AG108"/>
  <c r="AG78"/>
  <c r="AG179"/>
  <c r="AG43"/>
  <c r="AG168"/>
  <c r="AG218"/>
  <c r="AG46"/>
  <c r="AG94"/>
  <c r="AG191"/>
  <c r="AG146"/>
  <c r="AG196"/>
  <c r="AG5"/>
  <c r="AG47"/>
  <c r="AG158"/>
  <c r="AG18"/>
  <c r="AG90"/>
  <c r="AG163"/>
  <c r="AG240"/>
  <c r="AG48"/>
  <c r="AG149"/>
  <c r="AG69"/>
  <c r="AG160"/>
  <c r="AG132"/>
  <c r="AG2"/>
  <c r="AG139"/>
  <c r="AG197"/>
  <c r="AG164"/>
  <c r="AG135"/>
  <c r="AG58"/>
  <c r="AG175"/>
  <c r="AG215"/>
  <c r="AG125"/>
  <c r="AG194"/>
  <c r="AG169"/>
  <c r="AG171"/>
  <c r="AG117"/>
  <c r="AG56"/>
  <c r="AG116"/>
  <c r="AG119"/>
  <c r="AG172"/>
  <c r="AG141"/>
  <c r="AG147"/>
  <c r="AG76"/>
  <c r="AG154"/>
  <c r="AG88"/>
  <c r="AG144"/>
  <c r="AG82"/>
  <c r="F10" i="4"/>
  <c r="D21"/>
  <c r="E10"/>
  <c r="D8"/>
  <c r="F19"/>
  <c r="F8"/>
  <c r="D9"/>
  <c r="F21"/>
  <c r="D20"/>
  <c r="E9"/>
  <c r="D16"/>
  <c r="F18"/>
  <c r="D6"/>
  <c r="F16"/>
  <c r="E19"/>
  <c r="D17"/>
  <c r="D19"/>
  <c r="D10"/>
  <c r="F6"/>
  <c r="E11"/>
  <c r="F7"/>
  <c r="D18"/>
  <c r="D11"/>
  <c r="E6"/>
  <c r="F17"/>
  <c r="D7"/>
  <c r="F20"/>
  <c r="E20"/>
  <c r="F9"/>
  <c r="F11"/>
  <c r="E21"/>
  <c r="AG500" i="1"/>
  <c r="AG499"/>
  <c r="AG27"/>
  <c r="AG106"/>
  <c r="AG192"/>
  <c r="AG103"/>
  <c r="AG29"/>
  <c r="AG74"/>
  <c r="AG71"/>
  <c r="AG162"/>
  <c r="AG66"/>
  <c r="AG101"/>
  <c r="AG28"/>
  <c r="AG83"/>
  <c r="AG188"/>
  <c r="AG73"/>
  <c r="AG126"/>
  <c r="AG91"/>
  <c r="AG155"/>
  <c r="AG87"/>
  <c r="AL501"/>
  <c r="AG501" s="1"/>
  <c r="AN452" l="1"/>
  <c r="AP452"/>
  <c r="AP317"/>
  <c r="AO114"/>
  <c r="AC84"/>
  <c r="AP159"/>
  <c r="AP213"/>
  <c r="AN213"/>
  <c r="AC213"/>
  <c r="AO213"/>
  <c r="AP142"/>
  <c r="AO142"/>
  <c r="AG170"/>
  <c r="AP170" s="1"/>
  <c r="AG180"/>
  <c r="AC180" s="1"/>
  <c r="AG174"/>
  <c r="AO174" s="1"/>
  <c r="AO476"/>
  <c r="AP49"/>
  <c r="AN476"/>
  <c r="AO67"/>
  <c r="AP418"/>
  <c r="AG123"/>
  <c r="AC123" s="1"/>
  <c r="AP477"/>
  <c r="AN67"/>
  <c r="AO350"/>
  <c r="AN426"/>
  <c r="AC67"/>
  <c r="AO335"/>
  <c r="AC459"/>
  <c r="AO136"/>
  <c r="AC491"/>
  <c r="AG111"/>
  <c r="AP111" s="1"/>
  <c r="AP326"/>
  <c r="AP233"/>
  <c r="AN335"/>
  <c r="AN350"/>
  <c r="AP446"/>
  <c r="AP491"/>
  <c r="AP459"/>
  <c r="AO356"/>
  <c r="AN157"/>
  <c r="AC335"/>
  <c r="AC350"/>
  <c r="AO491"/>
  <c r="AO459"/>
  <c r="AP428"/>
  <c r="AN128"/>
  <c r="AN44"/>
  <c r="AN463"/>
  <c r="AN319"/>
  <c r="AO479"/>
  <c r="AO343"/>
  <c r="AC422"/>
  <c r="AO133"/>
  <c r="AO456"/>
  <c r="AG6"/>
  <c r="AP6" s="1"/>
  <c r="AC99"/>
  <c r="AC319"/>
  <c r="AO477"/>
  <c r="AN479"/>
  <c r="AP319"/>
  <c r="AN477"/>
  <c r="AO124"/>
  <c r="AC479"/>
  <c r="AO208"/>
  <c r="AN201"/>
  <c r="AN100"/>
  <c r="AG81"/>
  <c r="AC81" s="1"/>
  <c r="AC95"/>
  <c r="AC456"/>
  <c r="AO99"/>
  <c r="AC343"/>
  <c r="AO422"/>
  <c r="AN418"/>
  <c r="AN309"/>
  <c r="AP456"/>
  <c r="AN99"/>
  <c r="AP343"/>
  <c r="AN422"/>
  <c r="AC418"/>
  <c r="AP178"/>
  <c r="AN262"/>
  <c r="AC475"/>
  <c r="AC114"/>
  <c r="AP84"/>
  <c r="AO262"/>
  <c r="AG79"/>
  <c r="AP79" s="1"/>
  <c r="AG77"/>
  <c r="AC77" s="1"/>
  <c r="AG75"/>
  <c r="AG40"/>
  <c r="AP40" s="1"/>
  <c r="AP55"/>
  <c r="AC228"/>
  <c r="AP177"/>
  <c r="AN96"/>
  <c r="AN193"/>
  <c r="AG51"/>
  <c r="AC51" s="1"/>
  <c r="AN243"/>
  <c r="AO55"/>
  <c r="AC193"/>
  <c r="AP153"/>
  <c r="AC145"/>
  <c r="AN55"/>
  <c r="AP193"/>
  <c r="AC59"/>
  <c r="AO156"/>
  <c r="AG53"/>
  <c r="AG42"/>
  <c r="AG39"/>
  <c r="AC39" s="1"/>
  <c r="AC426"/>
  <c r="AO326"/>
  <c r="AO49"/>
  <c r="AN208"/>
  <c r="AC201"/>
  <c r="AO233"/>
  <c r="AN136"/>
  <c r="AC44"/>
  <c r="AN124"/>
  <c r="AC463"/>
  <c r="AC100"/>
  <c r="AP426"/>
  <c r="AN326"/>
  <c r="AN49"/>
  <c r="AC208"/>
  <c r="AP201"/>
  <c r="AN233"/>
  <c r="AC136"/>
  <c r="AP44"/>
  <c r="AC124"/>
  <c r="AP463"/>
  <c r="AP100"/>
  <c r="AG26"/>
  <c r="AP26" s="1"/>
  <c r="AN336"/>
  <c r="Q9"/>
  <c r="S8"/>
  <c r="AG10"/>
  <c r="AO10" s="1"/>
  <c r="AO177"/>
  <c r="AN323"/>
  <c r="AC96"/>
  <c r="AP228"/>
  <c r="AN156"/>
  <c r="AO153"/>
  <c r="AP59"/>
  <c r="AP145"/>
  <c r="AN177"/>
  <c r="AP96"/>
  <c r="AO228"/>
  <c r="AC156"/>
  <c r="AN153"/>
  <c r="AC424"/>
  <c r="AO59"/>
  <c r="AO145"/>
  <c r="AP243"/>
  <c r="AC464"/>
  <c r="AC428"/>
  <c r="AN64"/>
  <c r="AO128"/>
  <c r="AO157"/>
  <c r="AN174"/>
  <c r="AC252"/>
  <c r="AC446"/>
  <c r="AP412"/>
  <c r="AP356"/>
  <c r="AN455"/>
  <c r="AO428"/>
  <c r="AC128"/>
  <c r="AC157"/>
  <c r="AO446"/>
  <c r="AN356"/>
  <c r="AP222"/>
  <c r="AO318"/>
  <c r="AC262"/>
  <c r="AC336"/>
  <c r="AO178"/>
  <c r="AO159"/>
  <c r="AP336"/>
  <c r="AN178"/>
  <c r="AN159"/>
  <c r="AO338"/>
  <c r="AN95"/>
  <c r="AN464"/>
  <c r="AO309"/>
  <c r="AP187"/>
  <c r="AP180"/>
  <c r="AP133"/>
  <c r="AN448"/>
  <c r="AP95"/>
  <c r="AP464"/>
  <c r="AC331"/>
  <c r="AC309"/>
  <c r="AP70"/>
  <c r="AN133"/>
  <c r="AN495"/>
  <c r="AC382"/>
  <c r="AP167"/>
  <c r="AO68"/>
  <c r="AO243"/>
  <c r="AP424"/>
  <c r="AO424"/>
  <c r="AN430"/>
  <c r="AN72"/>
  <c r="AP468"/>
  <c r="AO317"/>
  <c r="AP475"/>
  <c r="AO468"/>
  <c r="AN317"/>
  <c r="AO475"/>
  <c r="AC214"/>
  <c r="AN318"/>
  <c r="AN338"/>
  <c r="AC495"/>
  <c r="AC448"/>
  <c r="AC455"/>
  <c r="AC64"/>
  <c r="AP331"/>
  <c r="AP252"/>
  <c r="AP382"/>
  <c r="AO412"/>
  <c r="AO187"/>
  <c r="AO167"/>
  <c r="AO70"/>
  <c r="AO222"/>
  <c r="AO180"/>
  <c r="AN68"/>
  <c r="AC318"/>
  <c r="AC338"/>
  <c r="AP495"/>
  <c r="AP448"/>
  <c r="AP455"/>
  <c r="AP64"/>
  <c r="AO331"/>
  <c r="AO252"/>
  <c r="AO382"/>
  <c r="AN412"/>
  <c r="AN187"/>
  <c r="AN167"/>
  <c r="AN70"/>
  <c r="AN222"/>
  <c r="AN180"/>
  <c r="AC68"/>
  <c r="AN249"/>
  <c r="AN472"/>
  <c r="AN275"/>
  <c r="AN121"/>
  <c r="AN151"/>
  <c r="AN283"/>
  <c r="AN460"/>
  <c r="AN471"/>
  <c r="AN414"/>
  <c r="AN285"/>
  <c r="AN183"/>
  <c r="AP249"/>
  <c r="AP471"/>
  <c r="AP430"/>
  <c r="AP151"/>
  <c r="AP472"/>
  <c r="AP414"/>
  <c r="AP323"/>
  <c r="AP283"/>
  <c r="AP275"/>
  <c r="AP285"/>
  <c r="AP72"/>
  <c r="AP460"/>
  <c r="AP121"/>
  <c r="AC137"/>
  <c r="AO249"/>
  <c r="AO471"/>
  <c r="AO430"/>
  <c r="AO151"/>
  <c r="AO472"/>
  <c r="AO414"/>
  <c r="AO323"/>
  <c r="AO283"/>
  <c r="AO275"/>
  <c r="AO285"/>
  <c r="AO72"/>
  <c r="AO460"/>
  <c r="AO121"/>
  <c r="AN137"/>
  <c r="AN214"/>
  <c r="AC183"/>
  <c r="AC134"/>
  <c r="AN134"/>
  <c r="AP183"/>
  <c r="AP137"/>
  <c r="AP134"/>
  <c r="AP214"/>
  <c r="AO247"/>
  <c r="AN364"/>
  <c r="AO342"/>
  <c r="AP225"/>
  <c r="AP408"/>
  <c r="AO315"/>
  <c r="AN436"/>
  <c r="AP473"/>
  <c r="AP199"/>
  <c r="AP443"/>
  <c r="AP398"/>
  <c r="AC247"/>
  <c r="AC315"/>
  <c r="AC342"/>
  <c r="AN50"/>
  <c r="AN473"/>
  <c r="AN225"/>
  <c r="AN199"/>
  <c r="AP467"/>
  <c r="AP364"/>
  <c r="AP432"/>
  <c r="AP406"/>
  <c r="AN247"/>
  <c r="AN315"/>
  <c r="AN342"/>
  <c r="AN440"/>
  <c r="AN143"/>
  <c r="AN45"/>
  <c r="AN467"/>
  <c r="AN443"/>
  <c r="AN432"/>
  <c r="AN408"/>
  <c r="AN406"/>
  <c r="AN398"/>
  <c r="AN416"/>
  <c r="AN420"/>
  <c r="AP321"/>
  <c r="AN224"/>
  <c r="AN185"/>
  <c r="AP416"/>
  <c r="AP440"/>
  <c r="AN444"/>
  <c r="AN231"/>
  <c r="AN321"/>
  <c r="AN118"/>
  <c r="AN235"/>
  <c r="AN232"/>
  <c r="AN173"/>
  <c r="AP185"/>
  <c r="AP436"/>
  <c r="AP444"/>
  <c r="AP420"/>
  <c r="AP231"/>
  <c r="AP143"/>
  <c r="AP118"/>
  <c r="AP50"/>
  <c r="AP235"/>
  <c r="AP224"/>
  <c r="AP232"/>
  <c r="AP45"/>
  <c r="AP173"/>
  <c r="AO473"/>
  <c r="AO225"/>
  <c r="AO199"/>
  <c r="AO467"/>
  <c r="AO364"/>
  <c r="AO443"/>
  <c r="AO432"/>
  <c r="AO408"/>
  <c r="AO406"/>
  <c r="AO398"/>
  <c r="AO416"/>
  <c r="AO440"/>
  <c r="AO436"/>
  <c r="AO444"/>
  <c r="AO420"/>
  <c r="AO231"/>
  <c r="AO143"/>
  <c r="AO321"/>
  <c r="AO118"/>
  <c r="AO50"/>
  <c r="AO235"/>
  <c r="AO224"/>
  <c r="AO232"/>
  <c r="AO45"/>
  <c r="AO173"/>
  <c r="AO185"/>
  <c r="AC82"/>
  <c r="AP82"/>
  <c r="AO82"/>
  <c r="AN82"/>
  <c r="AC88"/>
  <c r="AP88"/>
  <c r="AO88"/>
  <c r="AN88"/>
  <c r="AC76"/>
  <c r="AP76"/>
  <c r="AO76"/>
  <c r="AN76"/>
  <c r="AC141"/>
  <c r="AP141"/>
  <c r="AO141"/>
  <c r="AN141"/>
  <c r="AC119"/>
  <c r="AP119"/>
  <c r="AO119"/>
  <c r="AN119"/>
  <c r="AC56"/>
  <c r="AP56"/>
  <c r="AO56"/>
  <c r="AN56"/>
  <c r="AC171"/>
  <c r="AP171"/>
  <c r="AO171"/>
  <c r="AN171"/>
  <c r="AC194"/>
  <c r="AP194"/>
  <c r="AO194"/>
  <c r="AN194"/>
  <c r="AC215"/>
  <c r="AP215"/>
  <c r="AO215"/>
  <c r="AN215"/>
  <c r="AC58"/>
  <c r="AP58"/>
  <c r="AO58"/>
  <c r="AN58"/>
  <c r="AC164"/>
  <c r="AP164"/>
  <c r="AO164"/>
  <c r="AN164"/>
  <c r="AC139"/>
  <c r="AP139"/>
  <c r="AO139"/>
  <c r="AN139"/>
  <c r="AC132"/>
  <c r="AP132"/>
  <c r="AO132"/>
  <c r="AN132"/>
  <c r="AC69"/>
  <c r="AP69"/>
  <c r="AO69"/>
  <c r="AN69"/>
  <c r="AC48"/>
  <c r="AP48"/>
  <c r="AO48"/>
  <c r="AN48"/>
  <c r="AC163"/>
  <c r="AP163"/>
  <c r="AO163"/>
  <c r="AN163"/>
  <c r="AC90"/>
  <c r="AP90"/>
  <c r="AO90"/>
  <c r="AN90"/>
  <c r="AC158"/>
  <c r="AP158"/>
  <c r="AO158"/>
  <c r="AN158"/>
  <c r="AC47"/>
  <c r="AP47"/>
  <c r="AO47"/>
  <c r="AN47"/>
  <c r="AO40"/>
  <c r="AC146"/>
  <c r="AP146"/>
  <c r="AO146"/>
  <c r="AN146"/>
  <c r="AC94"/>
  <c r="AP94"/>
  <c r="AO94"/>
  <c r="AN94"/>
  <c r="AC218"/>
  <c r="AP218"/>
  <c r="AO218"/>
  <c r="AN218"/>
  <c r="AC43"/>
  <c r="AP43"/>
  <c r="AO43"/>
  <c r="AN43"/>
  <c r="AC78"/>
  <c r="AP78"/>
  <c r="AO78"/>
  <c r="AN78"/>
  <c r="AC161"/>
  <c r="AP161"/>
  <c r="AO161"/>
  <c r="AN161"/>
  <c r="AC140"/>
  <c r="AP140"/>
  <c r="AO140"/>
  <c r="AN140"/>
  <c r="AC65"/>
  <c r="AP65"/>
  <c r="AO65"/>
  <c r="AN65"/>
  <c r="AC92"/>
  <c r="AP92"/>
  <c r="AO92"/>
  <c r="AN92"/>
  <c r="AC122"/>
  <c r="AP122"/>
  <c r="AO122"/>
  <c r="AN122"/>
  <c r="AC129"/>
  <c r="AP129"/>
  <c r="AO129"/>
  <c r="AN129"/>
  <c r="AC189"/>
  <c r="AP189"/>
  <c r="AO189"/>
  <c r="AN189"/>
  <c r="AC190"/>
  <c r="AP190"/>
  <c r="AO190"/>
  <c r="AN190"/>
  <c r="AC110"/>
  <c r="AP110"/>
  <c r="AO110"/>
  <c r="AN110"/>
  <c r="AC265"/>
  <c r="AP265"/>
  <c r="AO265"/>
  <c r="AN265"/>
  <c r="AC238"/>
  <c r="AP238"/>
  <c r="AO238"/>
  <c r="AN238"/>
  <c r="AC273"/>
  <c r="AP273"/>
  <c r="AO273"/>
  <c r="AN273"/>
  <c r="AC223"/>
  <c r="AP223"/>
  <c r="AO223"/>
  <c r="AN223"/>
  <c r="AC229"/>
  <c r="AP229"/>
  <c r="AO229"/>
  <c r="AN229"/>
  <c r="AC105"/>
  <c r="AP105"/>
  <c r="AO105"/>
  <c r="AN105"/>
  <c r="AC236"/>
  <c r="AP236"/>
  <c r="AO236"/>
  <c r="AN236"/>
  <c r="AC488"/>
  <c r="AP488"/>
  <c r="AO488"/>
  <c r="AN488"/>
  <c r="AC297"/>
  <c r="AP297"/>
  <c r="AO297"/>
  <c r="AN297"/>
  <c r="AC486"/>
  <c r="AP486"/>
  <c r="AO486"/>
  <c r="AN486"/>
  <c r="AC278"/>
  <c r="AP278"/>
  <c r="AO278"/>
  <c r="AN278"/>
  <c r="AC277"/>
  <c r="AP277"/>
  <c r="AO277"/>
  <c r="AN277"/>
  <c r="AC289"/>
  <c r="AP289"/>
  <c r="AO289"/>
  <c r="AN289"/>
  <c r="AC257"/>
  <c r="AP257"/>
  <c r="AO257"/>
  <c r="AN257"/>
  <c r="AC52"/>
  <c r="AP52"/>
  <c r="AO52"/>
  <c r="AN52"/>
  <c r="AC181"/>
  <c r="AP181"/>
  <c r="AO181"/>
  <c r="AN181"/>
  <c r="AC98"/>
  <c r="AP98"/>
  <c r="AO98"/>
  <c r="AN98"/>
  <c r="AC24"/>
  <c r="AP24"/>
  <c r="AO24"/>
  <c r="AN24"/>
  <c r="AC97"/>
  <c r="AP97"/>
  <c r="AO97"/>
  <c r="AN97"/>
  <c r="AC186"/>
  <c r="AP186"/>
  <c r="AO186"/>
  <c r="AN186"/>
  <c r="AC210"/>
  <c r="AP210"/>
  <c r="AO210"/>
  <c r="AN210"/>
  <c r="AC16"/>
  <c r="AP16"/>
  <c r="AO16"/>
  <c r="AN16"/>
  <c r="AC138"/>
  <c r="AP138"/>
  <c r="AO138"/>
  <c r="AN138"/>
  <c r="AC298"/>
  <c r="AP298"/>
  <c r="AO298"/>
  <c r="AN298"/>
  <c r="AC216"/>
  <c r="AP216"/>
  <c r="AO216"/>
  <c r="AN216"/>
  <c r="AC244"/>
  <c r="AP244"/>
  <c r="AO244"/>
  <c r="AN244"/>
  <c r="AC255"/>
  <c r="AP255"/>
  <c r="AO255"/>
  <c r="AN255"/>
  <c r="AC270"/>
  <c r="AP270"/>
  <c r="AO270"/>
  <c r="AN270"/>
  <c r="AC480"/>
  <c r="AP480"/>
  <c r="AO480"/>
  <c r="AN480"/>
  <c r="AC402"/>
  <c r="AP402"/>
  <c r="AO402"/>
  <c r="AN402"/>
  <c r="AC362"/>
  <c r="AP362"/>
  <c r="AO362"/>
  <c r="AN362"/>
  <c r="AC466"/>
  <c r="AP466"/>
  <c r="AO466"/>
  <c r="AN466"/>
  <c r="AC478"/>
  <c r="AP478"/>
  <c r="AO478"/>
  <c r="AN478"/>
  <c r="AC360"/>
  <c r="AP360"/>
  <c r="AO360"/>
  <c r="AN360"/>
  <c r="AC461"/>
  <c r="AP461"/>
  <c r="AO461"/>
  <c r="AN461"/>
  <c r="AC393"/>
  <c r="AP393"/>
  <c r="AO393"/>
  <c r="AN393"/>
  <c r="AC370"/>
  <c r="AP370"/>
  <c r="AO370"/>
  <c r="AN370"/>
  <c r="AC425"/>
  <c r="AP425"/>
  <c r="AO425"/>
  <c r="AN425"/>
  <c r="AC493"/>
  <c r="AP493"/>
  <c r="AO493"/>
  <c r="AN493"/>
  <c r="AC234"/>
  <c r="AP234"/>
  <c r="AO234"/>
  <c r="AN234"/>
  <c r="AC226"/>
  <c r="AP226"/>
  <c r="AO226"/>
  <c r="AN226"/>
  <c r="AC374"/>
  <c r="AP374"/>
  <c r="AO374"/>
  <c r="AN374"/>
  <c r="AC358"/>
  <c r="AP358"/>
  <c r="AO358"/>
  <c r="AN358"/>
  <c r="AC8"/>
  <c r="AP8"/>
  <c r="AO8"/>
  <c r="AN8"/>
  <c r="AG7"/>
  <c r="AC7" s="1"/>
  <c r="AC292"/>
  <c r="AP292"/>
  <c r="AO292"/>
  <c r="AN292"/>
  <c r="AC307"/>
  <c r="AP307"/>
  <c r="AO307"/>
  <c r="AN307"/>
  <c r="AC352"/>
  <c r="AP352"/>
  <c r="AO352"/>
  <c r="AN352"/>
  <c r="AC501"/>
  <c r="AP501"/>
  <c r="AO501"/>
  <c r="AN501"/>
  <c r="AC155"/>
  <c r="AP155"/>
  <c r="AO155"/>
  <c r="AN155"/>
  <c r="AC188"/>
  <c r="AP188"/>
  <c r="AO188"/>
  <c r="AN188"/>
  <c r="AC28"/>
  <c r="AP28"/>
  <c r="AO28"/>
  <c r="AN28"/>
  <c r="AO123"/>
  <c r="AC71"/>
  <c r="AP71"/>
  <c r="AO71"/>
  <c r="AN71"/>
  <c r="AC29"/>
  <c r="AP29"/>
  <c r="AO29"/>
  <c r="AN29"/>
  <c r="AC192"/>
  <c r="AP192"/>
  <c r="AO192"/>
  <c r="AN192"/>
  <c r="AC27"/>
  <c r="AP27"/>
  <c r="AO27"/>
  <c r="AN27"/>
  <c r="AC499"/>
  <c r="AP499"/>
  <c r="AO499"/>
  <c r="AN499"/>
  <c r="AC87"/>
  <c r="AP87"/>
  <c r="AO87"/>
  <c r="AN87"/>
  <c r="AC91"/>
  <c r="AP91"/>
  <c r="AO91"/>
  <c r="AN91"/>
  <c r="AC126"/>
  <c r="AP126"/>
  <c r="AO126"/>
  <c r="AN126"/>
  <c r="AC73"/>
  <c r="AP73"/>
  <c r="AO73"/>
  <c r="AN73"/>
  <c r="AC83"/>
  <c r="AP83"/>
  <c r="AO83"/>
  <c r="AN83"/>
  <c r="AC101"/>
  <c r="AP101"/>
  <c r="AO101"/>
  <c r="AN101"/>
  <c r="AC66"/>
  <c r="AP66"/>
  <c r="AO66"/>
  <c r="AN66"/>
  <c r="AC162"/>
  <c r="AP162"/>
  <c r="AO162"/>
  <c r="AN162"/>
  <c r="AC74"/>
  <c r="AP74"/>
  <c r="AO74"/>
  <c r="AN74"/>
  <c r="AC103"/>
  <c r="AP103"/>
  <c r="AO103"/>
  <c r="AN103"/>
  <c r="AC106"/>
  <c r="AP106"/>
  <c r="AO106"/>
  <c r="AN106"/>
  <c r="AC60"/>
  <c r="AP60"/>
  <c r="AO60"/>
  <c r="AN60"/>
  <c r="AC500"/>
  <c r="AP500"/>
  <c r="AO500"/>
  <c r="AN500"/>
  <c r="AC37"/>
  <c r="AP37"/>
  <c r="AO37"/>
  <c r="AN37"/>
  <c r="AC144"/>
  <c r="AP144"/>
  <c r="AO144"/>
  <c r="AN144"/>
  <c r="AC154"/>
  <c r="AP154"/>
  <c r="AO154"/>
  <c r="AN154"/>
  <c r="AC147"/>
  <c r="AP147"/>
  <c r="AO147"/>
  <c r="AN147"/>
  <c r="AC172"/>
  <c r="AP172"/>
  <c r="AO172"/>
  <c r="AN172"/>
  <c r="AC116"/>
  <c r="AP116"/>
  <c r="AO116"/>
  <c r="AN116"/>
  <c r="AC117"/>
  <c r="AP117"/>
  <c r="AO117"/>
  <c r="AN117"/>
  <c r="AC169"/>
  <c r="AP169"/>
  <c r="AO169"/>
  <c r="AN169"/>
  <c r="AC125"/>
  <c r="AP125"/>
  <c r="AO125"/>
  <c r="AN125"/>
  <c r="AC175"/>
  <c r="AP175"/>
  <c r="AO175"/>
  <c r="AN175"/>
  <c r="AC135"/>
  <c r="AP135"/>
  <c r="AO135"/>
  <c r="AN135"/>
  <c r="AC197"/>
  <c r="AP197"/>
  <c r="AO197"/>
  <c r="AN197"/>
  <c r="AC2"/>
  <c r="AP2"/>
  <c r="AO2"/>
  <c r="AN2"/>
  <c r="AC160"/>
  <c r="AP160"/>
  <c r="AO160"/>
  <c r="AN160"/>
  <c r="AC149"/>
  <c r="AP149"/>
  <c r="AO149"/>
  <c r="AN149"/>
  <c r="AC240"/>
  <c r="AP240"/>
  <c r="AO240"/>
  <c r="AN240"/>
  <c r="AC18"/>
  <c r="AP18"/>
  <c r="AO18"/>
  <c r="AN18"/>
  <c r="AC170"/>
  <c r="AC5"/>
  <c r="AP5"/>
  <c r="AO5"/>
  <c r="AN5"/>
  <c r="AC196"/>
  <c r="AP196"/>
  <c r="AO196"/>
  <c r="AN196"/>
  <c r="AC191"/>
  <c r="AP191"/>
  <c r="AO191"/>
  <c r="AN191"/>
  <c r="AC46"/>
  <c r="AP46"/>
  <c r="AO46"/>
  <c r="AN46"/>
  <c r="AC168"/>
  <c r="AP168"/>
  <c r="AO168"/>
  <c r="AN168"/>
  <c r="AC179"/>
  <c r="AP179"/>
  <c r="AO179"/>
  <c r="AN179"/>
  <c r="AC108"/>
  <c r="AP108"/>
  <c r="AO108"/>
  <c r="AN108"/>
  <c r="AC176"/>
  <c r="AP176"/>
  <c r="AO176"/>
  <c r="AN176"/>
  <c r="AC248"/>
  <c r="AP248"/>
  <c r="AO248"/>
  <c r="AN248"/>
  <c r="AC131"/>
  <c r="AP131"/>
  <c r="AO131"/>
  <c r="AN131"/>
  <c r="AC36"/>
  <c r="AP36"/>
  <c r="AO36"/>
  <c r="AN36"/>
  <c r="AC166"/>
  <c r="AP166"/>
  <c r="AO166"/>
  <c r="AN166"/>
  <c r="AO111"/>
  <c r="AC62"/>
  <c r="AP62"/>
  <c r="AO62"/>
  <c r="AN62"/>
  <c r="AC206"/>
  <c r="AP206"/>
  <c r="AO206"/>
  <c r="AN206"/>
  <c r="AC35"/>
  <c r="AP35"/>
  <c r="AO35"/>
  <c r="AN35"/>
  <c r="AC293"/>
  <c r="AP293"/>
  <c r="AO293"/>
  <c r="AN293"/>
  <c r="AC239"/>
  <c r="AP239"/>
  <c r="AO239"/>
  <c r="AN239"/>
  <c r="AC281"/>
  <c r="AP281"/>
  <c r="AO281"/>
  <c r="AN281"/>
  <c r="AC290"/>
  <c r="AP290"/>
  <c r="AO290"/>
  <c r="AN290"/>
  <c r="AC33"/>
  <c r="AP33"/>
  <c r="AO33"/>
  <c r="AN33"/>
  <c r="AC294"/>
  <c r="AP294"/>
  <c r="AO294"/>
  <c r="AN294"/>
  <c r="AC484"/>
  <c r="AP484"/>
  <c r="AO484"/>
  <c r="AN484"/>
  <c r="AC482"/>
  <c r="AP482"/>
  <c r="AO482"/>
  <c r="AN482"/>
  <c r="AC85"/>
  <c r="AP85"/>
  <c r="AO85"/>
  <c r="AN85"/>
  <c r="AC274"/>
  <c r="AP274"/>
  <c r="AO274"/>
  <c r="AN274"/>
  <c r="AC498"/>
  <c r="AP498"/>
  <c r="AO498"/>
  <c r="AN498"/>
  <c r="AC120"/>
  <c r="AP120"/>
  <c r="AO120"/>
  <c r="AN120"/>
  <c r="AC54"/>
  <c r="AP54"/>
  <c r="AO54"/>
  <c r="AN54"/>
  <c r="AC282"/>
  <c r="AP282"/>
  <c r="AO282"/>
  <c r="AN282"/>
  <c r="AC242"/>
  <c r="AP242"/>
  <c r="AO242"/>
  <c r="AN242"/>
  <c r="AC61"/>
  <c r="AP61"/>
  <c r="AO61"/>
  <c r="AN61"/>
  <c r="AC200"/>
  <c r="AP200"/>
  <c r="AO200"/>
  <c r="AN200"/>
  <c r="AC22"/>
  <c r="AP22"/>
  <c r="AO22"/>
  <c r="AN22"/>
  <c r="AC152"/>
  <c r="AP152"/>
  <c r="AO152"/>
  <c r="AN152"/>
  <c r="AC113"/>
  <c r="AP113"/>
  <c r="AO113"/>
  <c r="AN113"/>
  <c r="AC150"/>
  <c r="AP150"/>
  <c r="AO150"/>
  <c r="AN150"/>
  <c r="AC165"/>
  <c r="AP165"/>
  <c r="AO165"/>
  <c r="AN165"/>
  <c r="AC86"/>
  <c r="AP86"/>
  <c r="AO86"/>
  <c r="AN86"/>
  <c r="AC130"/>
  <c r="AP130"/>
  <c r="AO130"/>
  <c r="AN130"/>
  <c r="AC80"/>
  <c r="AP80"/>
  <c r="AO80"/>
  <c r="AN80"/>
  <c r="AC102"/>
  <c r="AP102"/>
  <c r="AO102"/>
  <c r="AN102"/>
  <c r="AC93"/>
  <c r="AP93"/>
  <c r="AO93"/>
  <c r="AN93"/>
  <c r="AC286"/>
  <c r="AP286"/>
  <c r="AO286"/>
  <c r="AN286"/>
  <c r="AC494"/>
  <c r="AP494"/>
  <c r="AO494"/>
  <c r="AN494"/>
  <c r="AC390"/>
  <c r="AP390"/>
  <c r="AO390"/>
  <c r="AN390"/>
  <c r="AC386"/>
  <c r="AP386"/>
  <c r="AO386"/>
  <c r="AN386"/>
  <c r="AC434"/>
  <c r="AP434"/>
  <c r="AO434"/>
  <c r="AN434"/>
  <c r="AC450"/>
  <c r="AP450"/>
  <c r="AO450"/>
  <c r="AN450"/>
  <c r="AC376"/>
  <c r="AP376"/>
  <c r="AO376"/>
  <c r="AN376"/>
  <c r="AC439"/>
  <c r="AP439"/>
  <c r="AO439"/>
  <c r="AN439"/>
  <c r="AC389"/>
  <c r="AP389"/>
  <c r="AO389"/>
  <c r="AN389"/>
  <c r="AC415"/>
  <c r="AP415"/>
  <c r="AO415"/>
  <c r="AN415"/>
  <c r="AC409"/>
  <c r="AP409"/>
  <c r="AO409"/>
  <c r="AN409"/>
  <c r="AC378"/>
  <c r="AP378"/>
  <c r="AO378"/>
  <c r="AN378"/>
  <c r="AC366"/>
  <c r="AP366"/>
  <c r="AO366"/>
  <c r="AN366"/>
  <c r="AC435"/>
  <c r="AP435"/>
  <c r="AO435"/>
  <c r="AN435"/>
  <c r="AC387"/>
  <c r="AP387"/>
  <c r="AO387"/>
  <c r="AN387"/>
  <c r="AC354"/>
  <c r="AP354"/>
  <c r="AO354"/>
  <c r="AN354"/>
  <c r="AC339"/>
  <c r="AP339"/>
  <c r="AO339"/>
  <c r="AN339"/>
  <c r="AC20"/>
  <c r="AP20"/>
  <c r="AO20"/>
  <c r="AN20"/>
  <c r="AC312"/>
  <c r="AP312"/>
  <c r="AO312"/>
  <c r="AN312"/>
  <c r="AC316"/>
  <c r="AP316"/>
  <c r="AO316"/>
  <c r="AN316"/>
  <c r="AG34"/>
  <c r="AG25"/>
  <c r="AG13"/>
  <c r="AG17"/>
  <c r="P10"/>
  <c r="R9"/>
  <c r="X8"/>
  <c r="W8"/>
  <c r="AO170" l="1"/>
  <c r="AP51"/>
  <c r="AO81"/>
  <c r="AO6"/>
  <c r="AN170"/>
  <c r="AO51"/>
  <c r="AN123"/>
  <c r="AP123"/>
  <c r="AP81"/>
  <c r="AN6"/>
  <c r="AN40"/>
  <c r="AC40"/>
  <c r="AP174"/>
  <c r="AN77"/>
  <c r="AO39"/>
  <c r="AP39"/>
  <c r="AC174"/>
  <c r="AN51"/>
  <c r="AN39"/>
  <c r="AN81"/>
  <c r="AC6"/>
  <c r="AO77"/>
  <c r="AP77"/>
  <c r="AN111"/>
  <c r="AO26"/>
  <c r="AC111"/>
  <c r="AN10"/>
  <c r="AN79"/>
  <c r="AC79"/>
  <c r="AO79"/>
  <c r="AC75"/>
  <c r="AN75"/>
  <c r="AP75"/>
  <c r="AO75"/>
  <c r="AP53"/>
  <c r="AC53"/>
  <c r="AN53"/>
  <c r="AO53"/>
  <c r="AN26"/>
  <c r="AC10"/>
  <c r="AN42"/>
  <c r="AO42"/>
  <c r="AP42"/>
  <c r="AC42"/>
  <c r="AC26"/>
  <c r="AP10"/>
  <c r="Q10"/>
  <c r="S9"/>
  <c r="W9" s="1"/>
  <c r="AC13"/>
  <c r="AP13"/>
  <c r="AO13"/>
  <c r="AN13"/>
  <c r="AC34"/>
  <c r="AP34"/>
  <c r="AO34"/>
  <c r="AN34"/>
  <c r="AC17"/>
  <c r="AP17"/>
  <c r="AO17"/>
  <c r="AN17"/>
  <c r="AC25"/>
  <c r="AP25"/>
  <c r="AO25"/>
  <c r="AN25"/>
  <c r="AP7"/>
  <c r="AO7"/>
  <c r="AN7"/>
  <c r="R10"/>
  <c r="P11"/>
  <c r="K8" i="4" l="1"/>
  <c r="Q11" i="1"/>
  <c r="S10"/>
  <c r="X10" s="1"/>
  <c r="X9"/>
  <c r="J25" i="4"/>
  <c r="J9"/>
  <c r="K11"/>
  <c r="J6"/>
  <c r="K5"/>
  <c r="J13"/>
  <c r="K13"/>
  <c r="K12"/>
  <c r="K20"/>
  <c r="K10"/>
  <c r="K22"/>
  <c r="K26"/>
  <c r="J27"/>
  <c r="J8"/>
  <c r="K27"/>
  <c r="J24"/>
  <c r="M9"/>
  <c r="K4"/>
  <c r="L26"/>
  <c r="M24"/>
  <c r="N22"/>
  <c r="M4"/>
  <c r="L11"/>
  <c r="M10"/>
  <c r="N9"/>
  <c r="L21"/>
  <c r="M19"/>
  <c r="M27"/>
  <c r="N25"/>
  <c r="L6"/>
  <c r="M5"/>
  <c r="M13"/>
  <c r="N8"/>
  <c r="N12"/>
  <c r="J4"/>
  <c r="L22"/>
  <c r="M20"/>
  <c r="M28"/>
  <c r="N26"/>
  <c r="L7"/>
  <c r="M6"/>
  <c r="N5"/>
  <c r="N13"/>
  <c r="L25"/>
  <c r="M23"/>
  <c r="N21"/>
  <c r="L4"/>
  <c r="L10"/>
  <c r="K21"/>
  <c r="J26"/>
  <c r="K24"/>
  <c r="J20"/>
  <c r="K25"/>
  <c r="K23"/>
  <c r="K28"/>
  <c r="K7"/>
  <c r="J10"/>
  <c r="J28"/>
  <c r="J5"/>
  <c r="J19"/>
  <c r="J23"/>
  <c r="J11"/>
  <c r="K9"/>
  <c r="J12"/>
  <c r="J7"/>
  <c r="K19"/>
  <c r="J21"/>
  <c r="L20"/>
  <c r="L24"/>
  <c r="L28"/>
  <c r="M22"/>
  <c r="M26"/>
  <c r="N20"/>
  <c r="N24"/>
  <c r="N28"/>
  <c r="L5"/>
  <c r="L9"/>
  <c r="L13"/>
  <c r="M8"/>
  <c r="M12"/>
  <c r="N7"/>
  <c r="N11"/>
  <c r="L19"/>
  <c r="L23"/>
  <c r="L27"/>
  <c r="M21"/>
  <c r="M25"/>
  <c r="N19"/>
  <c r="N23"/>
  <c r="N27"/>
  <c r="N4"/>
  <c r="L8"/>
  <c r="L12"/>
  <c r="M7"/>
  <c r="M11"/>
  <c r="N6"/>
  <c r="N10"/>
  <c r="K6"/>
  <c r="J22"/>
  <c r="P12" i="1"/>
  <c r="R11"/>
  <c r="Q12" l="1"/>
  <c r="S11"/>
  <c r="X11" s="1"/>
  <c r="W10"/>
  <c r="R12"/>
  <c r="P13"/>
  <c r="S12" l="1"/>
  <c r="X12" s="1"/>
  <c r="Q13"/>
  <c r="W11"/>
  <c r="E7" i="4" s="1"/>
  <c r="R13" i="1"/>
  <c r="P14"/>
  <c r="W12" l="1"/>
  <c r="Q14"/>
  <c r="S13"/>
  <c r="X13" s="1"/>
  <c r="R14"/>
  <c r="P15"/>
  <c r="Q15" l="1"/>
  <c r="S14"/>
  <c r="X14" s="1"/>
  <c r="W13"/>
  <c r="R15"/>
  <c r="P16"/>
  <c r="Q16" l="1"/>
  <c r="S15"/>
  <c r="W15" s="1"/>
  <c r="W14"/>
  <c r="P17"/>
  <c r="R16"/>
  <c r="S16" l="1"/>
  <c r="W16" s="1"/>
  <c r="Q17"/>
  <c r="X15"/>
  <c r="R17"/>
  <c r="P18"/>
  <c r="S17" l="1"/>
  <c r="W17" s="1"/>
  <c r="Q18"/>
  <c r="X16"/>
  <c r="R18"/>
  <c r="P19"/>
  <c r="Q19" l="1"/>
  <c r="S18"/>
  <c r="W18" s="1"/>
  <c r="X17"/>
  <c r="P20"/>
  <c r="R19"/>
  <c r="S19" l="1"/>
  <c r="X19" s="1"/>
  <c r="Q20"/>
  <c r="X18"/>
  <c r="P21"/>
  <c r="R20"/>
  <c r="S20" l="1"/>
  <c r="X20" s="1"/>
  <c r="Q21"/>
  <c r="W19"/>
  <c r="P22"/>
  <c r="R21"/>
  <c r="W20" l="1"/>
  <c r="S21"/>
  <c r="W21" s="1"/>
  <c r="Q22"/>
  <c r="R22"/>
  <c r="P23"/>
  <c r="X21" l="1"/>
  <c r="Q23"/>
  <c r="S22"/>
  <c r="X22" s="1"/>
  <c r="R23"/>
  <c r="P24"/>
  <c r="W22" l="1"/>
  <c r="Q24"/>
  <c r="S23"/>
  <c r="W23" s="1"/>
  <c r="P25"/>
  <c r="R24"/>
  <c r="X23" l="1"/>
  <c r="Q25"/>
  <c r="S24"/>
  <c r="X24" s="1"/>
  <c r="P26"/>
  <c r="R25"/>
  <c r="Q26" l="1"/>
  <c r="S25"/>
  <c r="W25" s="1"/>
  <c r="W24"/>
  <c r="R26"/>
  <c r="P27"/>
  <c r="Q27" l="1"/>
  <c r="S26"/>
  <c r="X26" s="1"/>
  <c r="X25"/>
  <c r="R27"/>
  <c r="P28"/>
  <c r="Q28" l="1"/>
  <c r="S27"/>
  <c r="X27" s="1"/>
  <c r="W26"/>
  <c r="P29"/>
  <c r="R28"/>
  <c r="Q29" l="1"/>
  <c r="S28"/>
  <c r="W28" s="1"/>
  <c r="W27"/>
  <c r="R29"/>
  <c r="P30"/>
  <c r="E13" i="4" l="1"/>
  <c r="Q30" i="1"/>
  <c r="S29"/>
  <c r="X29" s="1"/>
  <c r="X28"/>
  <c r="P31"/>
  <c r="R30"/>
  <c r="W29" l="1"/>
  <c r="S30"/>
  <c r="X30" s="1"/>
  <c r="Q31"/>
  <c r="R31"/>
  <c r="P32"/>
  <c r="S31" l="1"/>
  <c r="X31" s="1"/>
  <c r="Q32"/>
  <c r="W30"/>
  <c r="R32"/>
  <c r="P33"/>
  <c r="Q33" l="1"/>
  <c r="S32"/>
  <c r="X32" s="1"/>
  <c r="W31"/>
  <c r="P34"/>
  <c r="R33"/>
  <c r="Q34" l="1"/>
  <c r="S33"/>
  <c r="W33" s="1"/>
  <c r="W32"/>
  <c r="E14" i="4" s="1"/>
  <c r="P35" i="1"/>
  <c r="R34"/>
  <c r="S34" l="1"/>
  <c r="W34" s="1"/>
  <c r="Q35"/>
  <c r="X33"/>
  <c r="R35"/>
  <c r="P36"/>
  <c r="X34" l="1"/>
  <c r="S35"/>
  <c r="X35" s="1"/>
  <c r="Q36"/>
  <c r="P37"/>
  <c r="R36"/>
  <c r="W35" l="1"/>
  <c r="Q37"/>
  <c r="S36"/>
  <c r="W36" s="1"/>
  <c r="E15" i="4" s="1"/>
  <c r="P38" i="1"/>
  <c r="R37"/>
  <c r="S37" l="1"/>
  <c r="W37" s="1"/>
  <c r="Q38"/>
  <c r="X36"/>
  <c r="R38"/>
  <c r="P39"/>
  <c r="X37" l="1"/>
  <c r="S38"/>
  <c r="W38" s="1"/>
  <c r="Q39"/>
  <c r="R39"/>
  <c r="P40"/>
  <c r="S39" l="1"/>
  <c r="X39" s="1"/>
  <c r="Q40"/>
  <c r="X38"/>
  <c r="P41"/>
  <c r="R40"/>
  <c r="Q41" l="1"/>
  <c r="S40"/>
  <c r="X40" s="1"/>
  <c r="W39"/>
  <c r="P42"/>
  <c r="R41"/>
  <c r="S41" l="1"/>
  <c r="W41" s="1"/>
  <c r="Q42"/>
  <c r="W40"/>
  <c r="R42"/>
  <c r="P43"/>
  <c r="X41" l="1"/>
  <c r="Q43"/>
  <c r="S42"/>
  <c r="X42" s="1"/>
  <c r="P44"/>
  <c r="R43"/>
  <c r="W42" l="1"/>
  <c r="S43"/>
  <c r="W43" s="1"/>
  <c r="Q44"/>
  <c r="R44"/>
  <c r="P45"/>
  <c r="S44" l="1"/>
  <c r="X44" s="1"/>
  <c r="Q45"/>
  <c r="X43"/>
  <c r="P46"/>
  <c r="R45"/>
  <c r="W44" l="1"/>
  <c r="S45"/>
  <c r="X45" s="1"/>
  <c r="Q46"/>
  <c r="P47"/>
  <c r="R46"/>
  <c r="W45" l="1"/>
  <c r="S46"/>
  <c r="W46" s="1"/>
  <c r="Q47"/>
  <c r="R47"/>
  <c r="P48"/>
  <c r="X46" l="1"/>
  <c r="Q48"/>
  <c r="S47"/>
  <c r="W47" s="1"/>
  <c r="P49"/>
  <c r="R48"/>
  <c r="S48" l="1"/>
  <c r="X48" s="1"/>
  <c r="Q49"/>
  <c r="X47"/>
  <c r="P50"/>
  <c r="R49"/>
  <c r="S49" l="1"/>
  <c r="W49" s="1"/>
  <c r="Q50"/>
  <c r="W48"/>
  <c r="P51"/>
  <c r="R50"/>
  <c r="Q51" l="1"/>
  <c r="S50"/>
  <c r="W50" s="1"/>
  <c r="X49"/>
  <c r="R51"/>
  <c r="P52"/>
  <c r="Q52" l="1"/>
  <c r="S51"/>
  <c r="X51" s="1"/>
  <c r="X50"/>
  <c r="P53"/>
  <c r="R52"/>
  <c r="S52" l="1"/>
  <c r="W52" s="1"/>
  <c r="Q53"/>
  <c r="W51"/>
  <c r="P54"/>
  <c r="R53"/>
  <c r="X52" l="1"/>
  <c r="Q54"/>
  <c r="S53"/>
  <c r="W53" s="1"/>
  <c r="E16" i="4" s="1"/>
  <c r="P55" i="1"/>
  <c r="R54"/>
  <c r="X53" l="1"/>
  <c r="Q55"/>
  <c r="S54"/>
  <c r="W54" s="1"/>
  <c r="R55"/>
  <c r="P56"/>
  <c r="S55" l="1"/>
  <c r="X55" s="1"/>
  <c r="Q56"/>
  <c r="X54"/>
  <c r="P57"/>
  <c r="R56"/>
  <c r="S56" l="1"/>
  <c r="X56" s="1"/>
  <c r="Q57"/>
  <c r="W55"/>
  <c r="R57"/>
  <c r="P58"/>
  <c r="Q58" l="1"/>
  <c r="S57"/>
  <c r="W57" s="1"/>
  <c r="W56"/>
  <c r="R58"/>
  <c r="P59"/>
  <c r="S58" l="1"/>
  <c r="X58" s="1"/>
  <c r="Q59"/>
  <c r="X57"/>
  <c r="R59"/>
  <c r="P60"/>
  <c r="W58" l="1"/>
  <c r="Q60"/>
  <c r="S59"/>
  <c r="W59" s="1"/>
  <c r="E8" i="4" s="1"/>
  <c r="R60" i="1"/>
  <c r="P61"/>
  <c r="X59" l="1"/>
  <c r="Q61"/>
  <c r="S60"/>
  <c r="X60" s="1"/>
  <c r="R61"/>
  <c r="P62"/>
  <c r="W60" l="1"/>
  <c r="S61"/>
  <c r="W61" s="1"/>
  <c r="Q62"/>
  <c r="R62"/>
  <c r="P63"/>
  <c r="X61" l="1"/>
  <c r="S62"/>
  <c r="W62" s="1"/>
  <c r="Q63"/>
  <c r="R63"/>
  <c r="P64"/>
  <c r="X62" l="1"/>
  <c r="S63"/>
  <c r="X63" s="1"/>
  <c r="Q64"/>
  <c r="R64"/>
  <c r="P65"/>
  <c r="W63" l="1"/>
  <c r="Q65"/>
  <c r="S64"/>
  <c r="X64" s="1"/>
  <c r="P66"/>
  <c r="R65"/>
  <c r="W64" l="1"/>
  <c r="S65"/>
  <c r="W65" s="1"/>
  <c r="Q66"/>
  <c r="R66"/>
  <c r="P67"/>
  <c r="S66" l="1"/>
  <c r="X66" s="1"/>
  <c r="Q67"/>
  <c r="X65"/>
  <c r="R67"/>
  <c r="P68"/>
  <c r="S67" l="1"/>
  <c r="X67" s="1"/>
  <c r="Q68"/>
  <c r="W66"/>
  <c r="P69"/>
  <c r="R68"/>
  <c r="S68" l="1"/>
  <c r="X68" s="1"/>
  <c r="Q69"/>
  <c r="W67"/>
  <c r="R69"/>
  <c r="P70"/>
  <c r="W68" l="1"/>
  <c r="Q70"/>
  <c r="S69"/>
  <c r="X69" s="1"/>
  <c r="R70"/>
  <c r="P71"/>
  <c r="W69" l="1"/>
  <c r="S70"/>
  <c r="W70" s="1"/>
  <c r="Q71"/>
  <c r="R71"/>
  <c r="P72"/>
  <c r="X70" l="1"/>
  <c r="S71"/>
  <c r="X71" s="1"/>
  <c r="Q72"/>
  <c r="R72"/>
  <c r="P73"/>
  <c r="S72" l="1"/>
  <c r="W72" s="1"/>
  <c r="Q73"/>
  <c r="W71"/>
  <c r="P74"/>
  <c r="R73"/>
  <c r="S73" l="1"/>
  <c r="X73" s="1"/>
  <c r="Q74"/>
  <c r="X72"/>
  <c r="R74"/>
  <c r="P75"/>
  <c r="W73" l="1"/>
  <c r="Q75"/>
  <c r="S74"/>
  <c r="X74" s="1"/>
  <c r="R75"/>
  <c r="P76"/>
  <c r="W74" l="1"/>
  <c r="Q76"/>
  <c r="S75"/>
  <c r="X75" s="1"/>
  <c r="R76"/>
  <c r="P77"/>
  <c r="W75" l="1"/>
  <c r="Q77"/>
  <c r="S76"/>
  <c r="W76" s="1"/>
  <c r="P78"/>
  <c r="R77"/>
  <c r="X76" l="1"/>
  <c r="Q78"/>
  <c r="S77"/>
  <c r="X77" s="1"/>
  <c r="R78"/>
  <c r="P79"/>
  <c r="Q79" l="1"/>
  <c r="S78"/>
  <c r="X78" s="1"/>
  <c r="W77"/>
  <c r="E18" i="4" s="1"/>
  <c r="P80" i="1"/>
  <c r="R79"/>
  <c r="Q80" l="1"/>
  <c r="S79"/>
  <c r="W79" s="1"/>
  <c r="W78"/>
  <c r="P81"/>
  <c r="R80"/>
  <c r="Q81" l="1"/>
  <c r="S80"/>
  <c r="X80" s="1"/>
  <c r="X79"/>
  <c r="R81"/>
  <c r="P82"/>
  <c r="S81" l="1"/>
  <c r="X81" s="1"/>
  <c r="Q82"/>
  <c r="W80"/>
  <c r="P83"/>
  <c r="R82"/>
  <c r="S82" l="1"/>
  <c r="W82" s="1"/>
  <c r="Q83"/>
  <c r="W81"/>
  <c r="R83"/>
  <c r="P84"/>
  <c r="S83" l="1"/>
  <c r="X83" s="1"/>
  <c r="Q84"/>
  <c r="X82"/>
  <c r="P85"/>
  <c r="R84"/>
  <c r="Q85" l="1"/>
  <c r="S84"/>
  <c r="W84" s="1"/>
  <c r="W83"/>
  <c r="P86"/>
  <c r="R85"/>
  <c r="Q86" l="1"/>
  <c r="S85"/>
  <c r="X85" s="1"/>
  <c r="X84"/>
  <c r="P87"/>
  <c r="R86"/>
  <c r="Q87" l="1"/>
  <c r="S86"/>
  <c r="W86" s="1"/>
  <c r="W85"/>
  <c r="R87"/>
  <c r="P88"/>
  <c r="Q88" l="1"/>
  <c r="S87"/>
  <c r="X87" s="1"/>
  <c r="X86"/>
  <c r="R88"/>
  <c r="P89"/>
  <c r="S88" l="1"/>
  <c r="W88" s="1"/>
  <c r="Q89"/>
  <c r="W87"/>
  <c r="R89"/>
  <c r="P90"/>
  <c r="S89" l="1"/>
  <c r="W89" s="1"/>
  <c r="Q90"/>
  <c r="X88"/>
  <c r="P91"/>
  <c r="R90"/>
  <c r="S90" l="1"/>
  <c r="W90" s="1"/>
  <c r="Q91"/>
  <c r="X89"/>
  <c r="P92"/>
  <c r="R91"/>
  <c r="Q92" l="1"/>
  <c r="S91"/>
  <c r="W91" s="1"/>
  <c r="X90"/>
  <c r="R92"/>
  <c r="P93"/>
  <c r="Q93" l="1"/>
  <c r="S92"/>
  <c r="X92" s="1"/>
  <c r="X91"/>
  <c r="R93"/>
  <c r="P94"/>
  <c r="S93" l="1"/>
  <c r="X93" s="1"/>
  <c r="Q94"/>
  <c r="W92"/>
  <c r="R94"/>
  <c r="P95"/>
  <c r="Q95" l="1"/>
  <c r="S94"/>
  <c r="X94" s="1"/>
  <c r="W93"/>
  <c r="R95"/>
  <c r="P96"/>
  <c r="S95" l="1"/>
  <c r="W95" s="1"/>
  <c r="Q96"/>
  <c r="W94"/>
  <c r="E17" i="4" s="1"/>
  <c r="R96" i="1"/>
  <c r="P97"/>
  <c r="X95" l="1"/>
  <c r="S96"/>
  <c r="W96" s="1"/>
  <c r="Q97"/>
  <c r="P98"/>
  <c r="R97"/>
  <c r="X96" l="1"/>
  <c r="S97"/>
  <c r="X97" s="1"/>
  <c r="Q98"/>
  <c r="R98"/>
  <c r="P99"/>
  <c r="Q99" l="1"/>
  <c r="S98"/>
  <c r="X98" s="1"/>
  <c r="W97"/>
  <c r="P100"/>
  <c r="R99"/>
  <c r="S99" l="1"/>
  <c r="W99" s="1"/>
  <c r="Q100"/>
  <c r="W98"/>
  <c r="R100"/>
  <c r="P101"/>
  <c r="Q101" l="1"/>
  <c r="S100"/>
  <c r="X100" s="1"/>
  <c r="X99"/>
  <c r="P102"/>
  <c r="R101"/>
  <c r="Q102" l="1"/>
  <c r="S101"/>
  <c r="W101" s="1"/>
  <c r="W100"/>
  <c r="R102"/>
  <c r="P103"/>
  <c r="Q103" l="1"/>
  <c r="S102"/>
  <c r="X102" s="1"/>
  <c r="X101"/>
  <c r="P104"/>
  <c r="R103"/>
  <c r="Q104" l="1"/>
  <c r="S103"/>
  <c r="X103" s="1"/>
  <c r="W102"/>
  <c r="R104"/>
  <c r="P105"/>
  <c r="S104" l="1"/>
  <c r="X104" s="1"/>
  <c r="Q105"/>
  <c r="W103"/>
  <c r="P106"/>
  <c r="R105"/>
  <c r="W104" l="1"/>
  <c r="S105"/>
  <c r="W105" s="1"/>
  <c r="Q106"/>
  <c r="P107"/>
  <c r="R106"/>
  <c r="X105" l="1"/>
  <c r="S106"/>
  <c r="X106" s="1"/>
  <c r="Q107"/>
  <c r="P108"/>
  <c r="R107"/>
  <c r="Q108" l="1"/>
  <c r="S107"/>
  <c r="W107" s="1"/>
  <c r="W106"/>
  <c r="P109"/>
  <c r="R108"/>
  <c r="S108" l="1"/>
  <c r="X108" s="1"/>
  <c r="Q109"/>
  <c r="X107"/>
  <c r="R109"/>
  <c r="P110"/>
  <c r="Q110" l="1"/>
  <c r="S109"/>
  <c r="X109" s="1"/>
  <c r="W108"/>
  <c r="R110"/>
  <c r="P111"/>
  <c r="Q111" l="1"/>
  <c r="S110"/>
  <c r="W110" s="1"/>
  <c r="W109"/>
  <c r="R111"/>
  <c r="P112"/>
  <c r="S111" l="1"/>
  <c r="X111" s="1"/>
  <c r="Q112"/>
  <c r="X110"/>
  <c r="R112"/>
  <c r="P113"/>
  <c r="Q113" l="1"/>
  <c r="S112"/>
  <c r="X112" s="1"/>
  <c r="W111"/>
  <c r="P114"/>
  <c r="R113"/>
  <c r="Q114" l="1"/>
  <c r="S113"/>
  <c r="W113" s="1"/>
  <c r="W112"/>
  <c r="R114"/>
  <c r="P115"/>
  <c r="Q115" l="1"/>
  <c r="S114"/>
  <c r="X114" s="1"/>
  <c r="X113"/>
  <c r="P116"/>
  <c r="R115"/>
  <c r="S115" l="1"/>
  <c r="W115" s="1"/>
  <c r="Q116"/>
  <c r="W114"/>
  <c r="R116"/>
  <c r="P117"/>
  <c r="X115" l="1"/>
  <c r="Q117"/>
  <c r="S116"/>
  <c r="X116" s="1"/>
  <c r="P118"/>
  <c r="R117"/>
  <c r="W116" l="1"/>
  <c r="S117"/>
  <c r="X117" s="1"/>
  <c r="Q118"/>
  <c r="P119"/>
  <c r="R118"/>
  <c r="W117" l="1"/>
  <c r="S118"/>
  <c r="X118" s="1"/>
  <c r="Q119"/>
  <c r="R119"/>
  <c r="P120"/>
  <c r="S119" l="1"/>
  <c r="W119" s="1"/>
  <c r="Q120"/>
  <c r="W118"/>
  <c r="R120"/>
  <c r="P121"/>
  <c r="Q121" l="1"/>
  <c r="S120"/>
  <c r="W120" s="1"/>
  <c r="X119"/>
  <c r="P122"/>
  <c r="R121"/>
  <c r="S121" l="1"/>
  <c r="X121" s="1"/>
  <c r="Q122"/>
  <c r="X120"/>
  <c r="P123"/>
  <c r="R122"/>
  <c r="Q123" l="1"/>
  <c r="S122"/>
  <c r="W122" s="1"/>
  <c r="W121"/>
  <c r="R123"/>
  <c r="P124"/>
  <c r="Q124" l="1"/>
  <c r="S123"/>
  <c r="X123" s="1"/>
  <c r="X122"/>
  <c r="P125"/>
  <c r="R124"/>
  <c r="S124" l="1"/>
  <c r="W124" s="1"/>
  <c r="Q125"/>
  <c r="W123"/>
  <c r="R125"/>
  <c r="P126"/>
  <c r="X124" l="1"/>
  <c r="Q126"/>
  <c r="S125"/>
  <c r="X125" s="1"/>
  <c r="P127"/>
  <c r="R126"/>
  <c r="W125" l="1"/>
  <c r="S126"/>
  <c r="X126" s="1"/>
  <c r="Q127"/>
  <c r="R127"/>
  <c r="P128"/>
  <c r="S127" l="1"/>
  <c r="X127" s="1"/>
  <c r="Q128"/>
  <c r="W126"/>
  <c r="R128"/>
  <c r="P129"/>
  <c r="W127" l="1"/>
  <c r="S128"/>
  <c r="X128" s="1"/>
  <c r="Q129"/>
  <c r="P130"/>
  <c r="R129"/>
  <c r="W128" l="1"/>
  <c r="Q130"/>
  <c r="S129"/>
  <c r="W129" s="1"/>
  <c r="P131"/>
  <c r="R130"/>
  <c r="S130" l="1"/>
  <c r="W130" s="1"/>
  <c r="Q131"/>
  <c r="X129"/>
  <c r="R131"/>
  <c r="P132"/>
  <c r="S131" l="1"/>
  <c r="W131" s="1"/>
  <c r="Q132"/>
  <c r="X130"/>
  <c r="R132"/>
  <c r="P133"/>
  <c r="S132" l="1"/>
  <c r="W132" s="1"/>
  <c r="Q133"/>
  <c r="X131"/>
  <c r="P134"/>
  <c r="R133"/>
  <c r="Q134" l="1"/>
  <c r="S133"/>
  <c r="W133" s="1"/>
  <c r="X132"/>
  <c r="P135"/>
  <c r="R134"/>
  <c r="S134" l="1"/>
  <c r="W134" s="1"/>
  <c r="Q135"/>
  <c r="X133"/>
  <c r="R135"/>
  <c r="P136"/>
  <c r="Q136" l="1"/>
  <c r="S135"/>
  <c r="X135" s="1"/>
  <c r="X134"/>
  <c r="R136"/>
  <c r="P137"/>
  <c r="Q137" l="1"/>
  <c r="S136"/>
  <c r="X136" s="1"/>
  <c r="W135"/>
  <c r="P138"/>
  <c r="R137"/>
  <c r="Q138" l="1"/>
  <c r="S137"/>
  <c r="W137" s="1"/>
  <c r="W136"/>
  <c r="P139"/>
  <c r="R138"/>
  <c r="S138" l="1"/>
  <c r="W138" s="1"/>
  <c r="Q139"/>
  <c r="X137"/>
  <c r="R139"/>
  <c r="P140"/>
  <c r="X138" l="1"/>
  <c r="Q140"/>
  <c r="S139"/>
  <c r="W139" s="1"/>
  <c r="R140"/>
  <c r="P141"/>
  <c r="X139" l="1"/>
  <c r="Q141"/>
  <c r="S140"/>
  <c r="W140" s="1"/>
  <c r="P142"/>
  <c r="R141"/>
  <c r="S141" l="1"/>
  <c r="X141" s="1"/>
  <c r="Q142"/>
  <c r="X140"/>
  <c r="P143"/>
  <c r="R142"/>
  <c r="W141" l="1"/>
  <c r="Q143"/>
  <c r="S142"/>
  <c r="W142" s="1"/>
  <c r="R143"/>
  <c r="P144"/>
  <c r="Q144" l="1"/>
  <c r="S143"/>
  <c r="X143" s="1"/>
  <c r="X142"/>
  <c r="R144"/>
  <c r="P145"/>
  <c r="S144" l="1"/>
  <c r="X144" s="1"/>
  <c r="Q145"/>
  <c r="W143"/>
  <c r="P146"/>
  <c r="R145"/>
  <c r="W144" l="1"/>
  <c r="Q146"/>
  <c r="S145"/>
  <c r="W145" s="1"/>
  <c r="P147"/>
  <c r="R146"/>
  <c r="X145" l="1"/>
  <c r="Q147"/>
  <c r="S146"/>
  <c r="W146" s="1"/>
  <c r="R147"/>
  <c r="P148"/>
  <c r="X146" l="1"/>
  <c r="S147"/>
  <c r="W147" s="1"/>
  <c r="Q148"/>
  <c r="R148"/>
  <c r="P149"/>
  <c r="X147" l="1"/>
  <c r="Q149"/>
  <c r="S148"/>
  <c r="W148" s="1"/>
  <c r="P150"/>
  <c r="R149"/>
  <c r="X148" l="1"/>
  <c r="S149"/>
  <c r="W149" s="1"/>
  <c r="Q150"/>
  <c r="R150"/>
  <c r="P151"/>
  <c r="X149" l="1"/>
  <c r="S150"/>
  <c r="X150" s="1"/>
  <c r="Q151"/>
  <c r="P152"/>
  <c r="R151"/>
  <c r="W150" l="1"/>
  <c r="S151"/>
  <c r="X151" s="1"/>
  <c r="Q152"/>
  <c r="R152"/>
  <c r="P153"/>
  <c r="W151" l="1"/>
  <c r="S152"/>
  <c r="X152" s="1"/>
  <c r="Q153"/>
  <c r="P154"/>
  <c r="R153"/>
  <c r="W152" l="1"/>
  <c r="S153"/>
  <c r="W153" s="1"/>
  <c r="Q154"/>
  <c r="P155"/>
  <c r="R154"/>
  <c r="X153" l="1"/>
  <c r="S154"/>
  <c r="X154" s="1"/>
  <c r="Q155"/>
  <c r="R155"/>
  <c r="P156"/>
  <c r="W154" l="1"/>
  <c r="S155"/>
  <c r="W155" s="1"/>
  <c r="Q156"/>
  <c r="R156"/>
  <c r="P157"/>
  <c r="X155" l="1"/>
  <c r="S156"/>
  <c r="X156" s="1"/>
  <c r="Q157"/>
  <c r="P158"/>
  <c r="R157"/>
  <c r="W156" l="1"/>
  <c r="S157"/>
  <c r="X157" s="1"/>
  <c r="Q158"/>
  <c r="P159"/>
  <c r="R158"/>
  <c r="W157" l="1"/>
  <c r="Q159"/>
  <c r="S158"/>
  <c r="W158" s="1"/>
  <c r="R159"/>
  <c r="P160"/>
  <c r="X158" l="1"/>
  <c r="Q160"/>
  <c r="S159"/>
  <c r="X159" s="1"/>
  <c r="R160"/>
  <c r="P161"/>
  <c r="S160" l="1"/>
  <c r="X160" s="1"/>
  <c r="Q161"/>
  <c r="W159"/>
  <c r="P162"/>
  <c r="R161"/>
  <c r="S161" l="1"/>
  <c r="W161" s="1"/>
  <c r="Q162"/>
  <c r="W160"/>
  <c r="R162"/>
  <c r="P163"/>
  <c r="Q163" l="1"/>
  <c r="S162"/>
  <c r="X162" s="1"/>
  <c r="X161"/>
  <c r="P164"/>
  <c r="R163"/>
  <c r="S163" l="1"/>
  <c r="W163" s="1"/>
  <c r="Q164"/>
  <c r="W162"/>
  <c r="R164"/>
  <c r="P165"/>
  <c r="S164" l="1"/>
  <c r="W164" s="1"/>
  <c r="Q165"/>
  <c r="X163"/>
  <c r="P166"/>
  <c r="R165"/>
  <c r="Q166" l="1"/>
  <c r="S165"/>
  <c r="W165" s="1"/>
  <c r="X164"/>
  <c r="P167"/>
  <c r="R166"/>
  <c r="Q167" l="1"/>
  <c r="S166"/>
  <c r="X166" s="1"/>
  <c r="X165"/>
  <c r="R167"/>
  <c r="P168"/>
  <c r="S167" l="1"/>
  <c r="X167" s="1"/>
  <c r="Q168"/>
  <c r="W166"/>
  <c r="R168"/>
  <c r="P169"/>
  <c r="Q169" l="1"/>
  <c r="S168"/>
  <c r="W168" s="1"/>
  <c r="W167"/>
  <c r="P170"/>
  <c r="R169"/>
  <c r="S169" l="1"/>
  <c r="W169" s="1"/>
  <c r="Q170"/>
  <c r="X168"/>
  <c r="P171"/>
  <c r="R170"/>
  <c r="Q171" l="1"/>
  <c r="S170"/>
  <c r="X170" s="1"/>
  <c r="X169"/>
  <c r="R171"/>
  <c r="P172"/>
  <c r="Q172" l="1"/>
  <c r="S171"/>
  <c r="X171" s="1"/>
  <c r="W170"/>
  <c r="R172"/>
  <c r="P173"/>
  <c r="S172" l="1"/>
  <c r="X172" s="1"/>
  <c r="Q173"/>
  <c r="W171"/>
  <c r="P174"/>
  <c r="R173"/>
  <c r="W172" l="1"/>
  <c r="S173"/>
  <c r="X173" s="1"/>
  <c r="Q174"/>
  <c r="P175"/>
  <c r="R174"/>
  <c r="S174" l="1"/>
  <c r="X174" s="1"/>
  <c r="Q175"/>
  <c r="W173"/>
  <c r="R175"/>
  <c r="P176"/>
  <c r="Q176" l="1"/>
  <c r="S175"/>
  <c r="X175" s="1"/>
  <c r="W174"/>
  <c r="R176"/>
  <c r="P177"/>
  <c r="Q177" l="1"/>
  <c r="S176"/>
  <c r="W176" s="1"/>
  <c r="W175"/>
  <c r="P178"/>
  <c r="R177"/>
  <c r="X176" l="1"/>
  <c r="Q178"/>
  <c r="S177"/>
  <c r="W177" s="1"/>
  <c r="P179"/>
  <c r="R178"/>
  <c r="Q179" l="1"/>
  <c r="S178"/>
  <c r="X178" s="1"/>
  <c r="X177"/>
  <c r="R179"/>
  <c r="P180"/>
  <c r="W178" l="1"/>
  <c r="S179"/>
  <c r="W179" s="1"/>
  <c r="Q180"/>
  <c r="R180"/>
  <c r="P181"/>
  <c r="Q181" l="1"/>
  <c r="S180"/>
  <c r="W180" s="1"/>
  <c r="X179"/>
  <c r="P182"/>
  <c r="R181"/>
  <c r="S181" l="1"/>
  <c r="W181" s="1"/>
  <c r="Q182"/>
  <c r="X180"/>
  <c r="P183"/>
  <c r="R182"/>
  <c r="Q183" l="1"/>
  <c r="S182"/>
  <c r="X182" s="1"/>
  <c r="X181"/>
  <c r="R183"/>
  <c r="P184"/>
  <c r="W182" l="1"/>
  <c r="S183"/>
  <c r="X183" s="1"/>
  <c r="Q184"/>
  <c r="R184"/>
  <c r="P185"/>
  <c r="S184" l="1"/>
  <c r="X184" s="1"/>
  <c r="Q185"/>
  <c r="W183"/>
  <c r="P186"/>
  <c r="R185"/>
  <c r="Q186" l="1"/>
  <c r="S185"/>
  <c r="W185" s="1"/>
  <c r="W184"/>
  <c r="R186"/>
  <c r="P187"/>
  <c r="X185" l="1"/>
  <c r="Q187"/>
  <c r="S186"/>
  <c r="W186" s="1"/>
  <c r="P188"/>
  <c r="R187"/>
  <c r="S187" l="1"/>
  <c r="X187" s="1"/>
  <c r="Q188"/>
  <c r="X186"/>
  <c r="R188"/>
  <c r="P189"/>
  <c r="S188" l="1"/>
  <c r="W188" s="1"/>
  <c r="Q189"/>
  <c r="W187"/>
  <c r="P190"/>
  <c r="R189"/>
  <c r="S189" l="1"/>
  <c r="W189" s="1"/>
  <c r="Q190"/>
  <c r="X188"/>
  <c r="R190"/>
  <c r="P191"/>
  <c r="Q191" l="1"/>
  <c r="S190"/>
  <c r="W190" s="1"/>
  <c r="X189"/>
  <c r="P192"/>
  <c r="R191"/>
  <c r="S191" l="1"/>
  <c r="X191" s="1"/>
  <c r="Q192"/>
  <c r="X190"/>
  <c r="R192"/>
  <c r="P193"/>
  <c r="S192" l="1"/>
  <c r="X192" s="1"/>
  <c r="Q193"/>
  <c r="W191"/>
  <c r="P194"/>
  <c r="R193"/>
  <c r="W192" l="1"/>
  <c r="Q194"/>
  <c r="S193"/>
  <c r="W193" s="1"/>
  <c r="P195"/>
  <c r="R194"/>
  <c r="S194" l="1"/>
  <c r="X194" s="1"/>
  <c r="Q195"/>
  <c r="X193"/>
  <c r="R195"/>
  <c r="P196"/>
  <c r="W194" l="1"/>
  <c r="S195"/>
  <c r="X195" s="1"/>
  <c r="Q196"/>
  <c r="R196"/>
  <c r="P197"/>
  <c r="W195" l="1"/>
  <c r="S196"/>
  <c r="X196" s="1"/>
  <c r="Q197"/>
  <c r="R197"/>
  <c r="P198"/>
  <c r="S197" l="1"/>
  <c r="X197" s="1"/>
  <c r="Q198"/>
  <c r="W196"/>
  <c r="R198"/>
  <c r="P199"/>
  <c r="W197" l="1"/>
  <c r="S198"/>
  <c r="X198" s="1"/>
  <c r="Q199"/>
  <c r="P200"/>
  <c r="R199"/>
  <c r="W198" l="1"/>
  <c r="Q200"/>
  <c r="S199"/>
  <c r="W199" s="1"/>
  <c r="R200"/>
  <c r="P201"/>
  <c r="X199" l="1"/>
  <c r="S200"/>
  <c r="X200" s="1"/>
  <c r="Q201"/>
  <c r="R201"/>
  <c r="P202"/>
  <c r="Q202" l="1"/>
  <c r="S201"/>
  <c r="X201" s="1"/>
  <c r="W200"/>
  <c r="P203"/>
  <c r="R202"/>
  <c r="S202" l="1"/>
  <c r="W202" s="1"/>
  <c r="Q203"/>
  <c r="W201"/>
  <c r="R203"/>
  <c r="P204"/>
  <c r="S203" l="1"/>
  <c r="X203" s="1"/>
  <c r="Q204"/>
  <c r="X202"/>
  <c r="R204"/>
  <c r="P205"/>
  <c r="Q205" l="1"/>
  <c r="S204"/>
  <c r="X204" s="1"/>
  <c r="W203"/>
  <c r="P206"/>
  <c r="R205"/>
  <c r="Q206" l="1"/>
  <c r="S205"/>
  <c r="W205" s="1"/>
  <c r="W204"/>
  <c r="R206"/>
  <c r="P207"/>
  <c r="S206" l="1"/>
  <c r="X206" s="1"/>
  <c r="Q207"/>
  <c r="X205"/>
  <c r="P208"/>
  <c r="R207"/>
  <c r="S207" l="1"/>
  <c r="W207" s="1"/>
  <c r="Q208"/>
  <c r="W206"/>
  <c r="P209"/>
  <c r="R208"/>
  <c r="S208" l="1"/>
  <c r="W208" s="1"/>
  <c r="Q209"/>
  <c r="X207"/>
  <c r="R209"/>
  <c r="P210"/>
  <c r="X208" l="1"/>
  <c r="Q210"/>
  <c r="S209"/>
  <c r="X209" s="1"/>
  <c r="P211"/>
  <c r="R210"/>
  <c r="W209" l="1"/>
  <c r="S210"/>
  <c r="W210" s="1"/>
  <c r="Q211"/>
  <c r="P212"/>
  <c r="R211"/>
  <c r="X210" l="1"/>
  <c r="S211"/>
  <c r="W211" s="1"/>
  <c r="Q212"/>
  <c r="R212"/>
  <c r="P213"/>
  <c r="S212" l="1"/>
  <c r="X212" s="1"/>
  <c r="Q213"/>
  <c r="X211"/>
  <c r="P214"/>
  <c r="R213"/>
  <c r="W212" l="1"/>
  <c r="Q214"/>
  <c r="S213"/>
  <c r="W213" s="1"/>
  <c r="P215"/>
  <c r="R214"/>
  <c r="X213" l="1"/>
  <c r="Q215"/>
  <c r="S214"/>
  <c r="W214" s="1"/>
  <c r="R215"/>
  <c r="P216"/>
  <c r="X214" l="1"/>
  <c r="S215"/>
  <c r="X215" s="1"/>
  <c r="Q216"/>
  <c r="R216"/>
  <c r="P217"/>
  <c r="W215" l="1"/>
  <c r="Q217"/>
  <c r="S216"/>
  <c r="X216" s="1"/>
  <c r="R217"/>
  <c r="P218"/>
  <c r="Q218" l="1"/>
  <c r="S217"/>
  <c r="X217" s="1"/>
  <c r="W216"/>
  <c r="P219"/>
  <c r="R218"/>
  <c r="S218" l="1"/>
  <c r="W218" s="1"/>
  <c r="Q219"/>
  <c r="W217"/>
  <c r="P220"/>
  <c r="R219"/>
  <c r="Q220" l="1"/>
  <c r="S219"/>
  <c r="W219" s="1"/>
  <c r="X218"/>
  <c r="R220"/>
  <c r="P221"/>
  <c r="S220" l="1"/>
  <c r="X220" s="1"/>
  <c r="Q221"/>
  <c r="X219"/>
  <c r="P222"/>
  <c r="R221"/>
  <c r="S221" l="1"/>
  <c r="W221" s="1"/>
  <c r="Q222"/>
  <c r="W220"/>
  <c r="R222"/>
  <c r="P223"/>
  <c r="S222" l="1"/>
  <c r="X222" s="1"/>
  <c r="Q223"/>
  <c r="X221"/>
  <c r="R223"/>
  <c r="P224"/>
  <c r="Q224" l="1"/>
  <c r="S223"/>
  <c r="X223" s="1"/>
  <c r="W222"/>
  <c r="P225"/>
  <c r="R224"/>
  <c r="Q225" l="1"/>
  <c r="S224"/>
  <c r="W224" s="1"/>
  <c r="W223"/>
  <c r="P226"/>
  <c r="R225"/>
  <c r="Q226" l="1"/>
  <c r="S225"/>
  <c r="W225" s="1"/>
  <c r="X224"/>
  <c r="R226"/>
  <c r="P227"/>
  <c r="Q227" l="1"/>
  <c r="S226"/>
  <c r="W226" s="1"/>
  <c r="X225"/>
  <c r="R227"/>
  <c r="P228"/>
  <c r="S227" l="1"/>
  <c r="X227" s="1"/>
  <c r="Q228"/>
  <c r="X226"/>
  <c r="R228"/>
  <c r="P229"/>
  <c r="Q229" l="1"/>
  <c r="S228"/>
  <c r="W228" s="1"/>
  <c r="W227"/>
  <c r="R229"/>
  <c r="P230"/>
  <c r="S229" l="1"/>
  <c r="X229" s="1"/>
  <c r="Q230"/>
  <c r="X228"/>
  <c r="P231"/>
  <c r="R230"/>
  <c r="W229" l="1"/>
  <c r="Q231"/>
  <c r="S230"/>
  <c r="W230" s="1"/>
  <c r="P232"/>
  <c r="R231"/>
  <c r="X230" l="1"/>
  <c r="S231"/>
  <c r="X231" s="1"/>
  <c r="Q232"/>
  <c r="R232"/>
  <c r="P233"/>
  <c r="S232" l="1"/>
  <c r="X232" s="1"/>
  <c r="Q233"/>
  <c r="W231"/>
  <c r="R233"/>
  <c r="P234"/>
  <c r="S233" l="1"/>
  <c r="X233" s="1"/>
  <c r="Q234"/>
  <c r="W232"/>
  <c r="P235"/>
  <c r="R234"/>
  <c r="Q235" l="1"/>
  <c r="S234"/>
  <c r="W234" s="1"/>
  <c r="W233"/>
  <c r="R235"/>
  <c r="P236"/>
  <c r="S235" l="1"/>
  <c r="X235" s="1"/>
  <c r="Q236"/>
  <c r="X234"/>
  <c r="P237"/>
  <c r="R236"/>
  <c r="Q237" l="1"/>
  <c r="S236"/>
  <c r="W236" s="1"/>
  <c r="W235"/>
  <c r="R237"/>
  <c r="P238"/>
  <c r="S237" l="1"/>
  <c r="X237" s="1"/>
  <c r="Q238"/>
  <c r="X236"/>
  <c r="R238"/>
  <c r="P239"/>
  <c r="Q239" l="1"/>
  <c r="S238"/>
  <c r="X238" s="1"/>
  <c r="W237"/>
  <c r="P240"/>
  <c r="R239"/>
  <c r="S239" l="1"/>
  <c r="W239" s="1"/>
  <c r="Q240"/>
  <c r="W238"/>
  <c r="P241"/>
  <c r="R240"/>
  <c r="X239" l="1"/>
  <c r="Q241"/>
  <c r="S240"/>
  <c r="W240" s="1"/>
  <c r="P242"/>
  <c r="R241"/>
  <c r="S241" l="1"/>
  <c r="W241" s="1"/>
  <c r="Q242"/>
  <c r="X240"/>
  <c r="R242"/>
  <c r="P243"/>
  <c r="Q243" l="1"/>
  <c r="S242"/>
  <c r="W242" s="1"/>
  <c r="X241"/>
  <c r="P244"/>
  <c r="R243"/>
  <c r="S243" l="1"/>
  <c r="W243" s="1"/>
  <c r="Q244"/>
  <c r="X242"/>
  <c r="R244"/>
  <c r="P245"/>
  <c r="X243" l="1"/>
  <c r="Q245"/>
  <c r="S244"/>
  <c r="X244" s="1"/>
  <c r="P246"/>
  <c r="R245"/>
  <c r="W244" l="1"/>
  <c r="Q246"/>
  <c r="S245"/>
  <c r="W245" s="1"/>
  <c r="P247"/>
  <c r="R246"/>
  <c r="S246" l="1"/>
  <c r="W246" s="1"/>
  <c r="Q247"/>
  <c r="X245"/>
  <c r="P248"/>
  <c r="R247"/>
  <c r="X246" l="1"/>
  <c r="Q248"/>
  <c r="S247"/>
  <c r="W247" s="1"/>
  <c r="P249"/>
  <c r="R248"/>
  <c r="X247" l="1"/>
  <c r="Q249"/>
  <c r="S248"/>
  <c r="W248" s="1"/>
  <c r="P250"/>
  <c r="R249"/>
  <c r="S249" l="1"/>
  <c r="W249" s="1"/>
  <c r="Q250"/>
  <c r="X248"/>
  <c r="P251"/>
  <c r="R250"/>
  <c r="X249" l="1"/>
  <c r="Q251"/>
  <c r="S250"/>
  <c r="W250" s="1"/>
  <c r="P252"/>
  <c r="R251"/>
  <c r="X250" l="1"/>
  <c r="S251"/>
  <c r="W251" s="1"/>
  <c r="Q252"/>
  <c r="P253"/>
  <c r="R252"/>
  <c r="X251" l="1"/>
  <c r="Q253"/>
  <c r="S252"/>
  <c r="W252" s="1"/>
  <c r="P254"/>
  <c r="R253"/>
  <c r="S253" l="1"/>
  <c r="W253" s="1"/>
  <c r="Q254"/>
  <c r="X252"/>
  <c r="P255"/>
  <c r="R254"/>
  <c r="X253" l="1"/>
  <c r="S254"/>
  <c r="W254" s="1"/>
  <c r="Q255"/>
  <c r="P256"/>
  <c r="R255"/>
  <c r="X254" l="1"/>
  <c r="Q256"/>
  <c r="S255"/>
  <c r="W255" s="1"/>
  <c r="P257"/>
  <c r="R256"/>
  <c r="X255" l="1"/>
  <c r="S256"/>
  <c r="W256" s="1"/>
  <c r="Q257"/>
  <c r="P258"/>
  <c r="R257"/>
  <c r="X256" l="1"/>
  <c r="S257"/>
  <c r="W257" s="1"/>
  <c r="Q258"/>
  <c r="P259"/>
  <c r="R258"/>
  <c r="Q259" l="1"/>
  <c r="S258"/>
  <c r="W258" s="1"/>
  <c r="X257"/>
  <c r="R259"/>
  <c r="P260"/>
  <c r="Q260" l="1"/>
  <c r="S259"/>
  <c r="X259" s="1"/>
  <c r="X258"/>
  <c r="P261"/>
  <c r="R260"/>
  <c r="Q261" l="1"/>
  <c r="S260"/>
  <c r="W260" s="1"/>
  <c r="W259"/>
  <c r="R261"/>
  <c r="P262"/>
  <c r="S261" l="1"/>
  <c r="X261" s="1"/>
  <c r="Q262"/>
  <c r="X260"/>
  <c r="P263"/>
  <c r="R262"/>
  <c r="W261" l="1"/>
  <c r="S262"/>
  <c r="W262" s="1"/>
  <c r="Q263"/>
  <c r="R263"/>
  <c r="P264"/>
  <c r="X262" l="1"/>
  <c r="Q264"/>
  <c r="S263"/>
  <c r="X263" s="1"/>
  <c r="P265"/>
  <c r="R264"/>
  <c r="S264" l="1"/>
  <c r="W264" s="1"/>
  <c r="Q265"/>
  <c r="W263"/>
  <c r="P266"/>
  <c r="R265"/>
  <c r="X264" l="1"/>
  <c r="Q266"/>
  <c r="S265"/>
  <c r="W265" s="1"/>
  <c r="P267"/>
  <c r="R266"/>
  <c r="Q267" l="1"/>
  <c r="S266"/>
  <c r="W266" s="1"/>
  <c r="X265"/>
  <c r="P268"/>
  <c r="R267"/>
  <c r="Q268" l="1"/>
  <c r="S267"/>
  <c r="W267" s="1"/>
  <c r="X266"/>
  <c r="P269"/>
  <c r="R268"/>
  <c r="Q269" l="1"/>
  <c r="S268"/>
  <c r="W268" s="1"/>
  <c r="X267"/>
  <c r="P270"/>
  <c r="R269"/>
  <c r="Q270" l="1"/>
  <c r="S269"/>
  <c r="W269" s="1"/>
  <c r="X268"/>
  <c r="P271"/>
  <c r="R270"/>
  <c r="Q271" l="1"/>
  <c r="S270"/>
  <c r="W270" s="1"/>
  <c r="X269"/>
  <c r="P272"/>
  <c r="R271"/>
  <c r="Q272" l="1"/>
  <c r="S271"/>
  <c r="W271" s="1"/>
  <c r="X270"/>
  <c r="P273"/>
  <c r="R272"/>
  <c r="Q273" l="1"/>
  <c r="S272"/>
  <c r="W272" s="1"/>
  <c r="X271"/>
  <c r="P274"/>
  <c r="R273"/>
  <c r="Q274" l="1"/>
  <c r="S273"/>
  <c r="W273" s="1"/>
  <c r="X272"/>
  <c r="P275"/>
  <c r="R274"/>
  <c r="Q275" l="1"/>
  <c r="S274"/>
  <c r="W274" s="1"/>
  <c r="X273"/>
  <c r="P276"/>
  <c r="R275"/>
  <c r="Q276" l="1"/>
  <c r="S275"/>
  <c r="W275" s="1"/>
  <c r="X274"/>
  <c r="P277"/>
  <c r="R276"/>
  <c r="Q277" l="1"/>
  <c r="S276"/>
  <c r="W276" s="1"/>
  <c r="X275"/>
  <c r="P278"/>
  <c r="R277"/>
  <c r="Q278" l="1"/>
  <c r="S277"/>
  <c r="W277" s="1"/>
  <c r="X276"/>
  <c r="P279"/>
  <c r="R278"/>
  <c r="Q279" l="1"/>
  <c r="S278"/>
  <c r="W278" s="1"/>
  <c r="X277"/>
  <c r="P280"/>
  <c r="R279"/>
  <c r="Q280" l="1"/>
  <c r="S279"/>
  <c r="W279" s="1"/>
  <c r="X278"/>
  <c r="P281"/>
  <c r="R280"/>
  <c r="Q281" l="1"/>
  <c r="S280"/>
  <c r="W280" s="1"/>
  <c r="X279"/>
  <c r="P282"/>
  <c r="R281"/>
  <c r="Q282" l="1"/>
  <c r="S281"/>
  <c r="W281" s="1"/>
  <c r="X280"/>
  <c r="P283"/>
  <c r="R282"/>
  <c r="Q283" l="1"/>
  <c r="S282"/>
  <c r="W282" s="1"/>
  <c r="X281"/>
  <c r="P284"/>
  <c r="R283"/>
  <c r="Q284" l="1"/>
  <c r="S283"/>
  <c r="W283" s="1"/>
  <c r="X282"/>
  <c r="P285"/>
  <c r="R284"/>
  <c r="Q285" l="1"/>
  <c r="S284"/>
  <c r="W284" s="1"/>
  <c r="X283"/>
  <c r="P286"/>
  <c r="R285"/>
  <c r="Q286" l="1"/>
  <c r="S285"/>
  <c r="W285" s="1"/>
  <c r="X284"/>
  <c r="P287"/>
  <c r="R286"/>
  <c r="Q287" l="1"/>
  <c r="S286"/>
  <c r="W286" s="1"/>
  <c r="X285"/>
  <c r="P288"/>
  <c r="R287"/>
  <c r="Q288" l="1"/>
  <c r="S287"/>
  <c r="W287" s="1"/>
  <c r="X286"/>
  <c r="P289"/>
  <c r="R288"/>
  <c r="Q289" l="1"/>
  <c r="S288"/>
  <c r="W288" s="1"/>
  <c r="X287"/>
  <c r="P290"/>
  <c r="R289"/>
  <c r="Q290" l="1"/>
  <c r="S289"/>
  <c r="W289" s="1"/>
  <c r="X288"/>
  <c r="P291"/>
  <c r="R290"/>
  <c r="Q291" l="1"/>
  <c r="S290"/>
  <c r="W290" s="1"/>
  <c r="X289"/>
  <c r="P292"/>
  <c r="R291"/>
  <c r="Q292" l="1"/>
  <c r="S291"/>
  <c r="X291" s="1"/>
  <c r="X290"/>
  <c r="P293"/>
  <c r="R292"/>
  <c r="Q293" l="1"/>
  <c r="S292"/>
  <c r="W292" s="1"/>
  <c r="W291"/>
  <c r="P294"/>
  <c r="R293"/>
  <c r="Q294" l="1"/>
  <c r="S293"/>
  <c r="W293" s="1"/>
  <c r="X292"/>
  <c r="P295"/>
  <c r="R294"/>
  <c r="S294" l="1"/>
  <c r="W294" s="1"/>
  <c r="Q295"/>
  <c r="X293"/>
  <c r="P296"/>
  <c r="R295"/>
  <c r="X294" l="1"/>
  <c r="S295"/>
  <c r="W295" s="1"/>
  <c r="Q296"/>
  <c r="P297"/>
  <c r="R296"/>
  <c r="X295" l="1"/>
  <c r="Q297"/>
  <c r="S296"/>
  <c r="W296" s="1"/>
  <c r="P298"/>
  <c r="R297"/>
  <c r="S297" l="1"/>
  <c r="W297" s="1"/>
  <c r="Q298"/>
  <c r="X296"/>
  <c r="P299"/>
  <c r="R298"/>
  <c r="Q299" l="1"/>
  <c r="S298"/>
  <c r="W298" s="1"/>
  <c r="X297"/>
  <c r="P300"/>
  <c r="R299"/>
  <c r="S299" l="1"/>
  <c r="W299" s="1"/>
  <c r="Q300"/>
  <c r="X298"/>
  <c r="P301"/>
  <c r="R300"/>
  <c r="Q301" l="1"/>
  <c r="S300"/>
  <c r="W300" s="1"/>
  <c r="X299"/>
  <c r="P302"/>
  <c r="R301"/>
  <c r="S301" l="1"/>
  <c r="W301" s="1"/>
  <c r="Q302"/>
  <c r="X300"/>
  <c r="P303"/>
  <c r="R302"/>
  <c r="X301" l="1"/>
  <c r="S302"/>
  <c r="W302" s="1"/>
  <c r="Q303"/>
  <c r="P304"/>
  <c r="R303"/>
  <c r="Q304" l="1"/>
  <c r="S303"/>
  <c r="W303" s="1"/>
  <c r="X302"/>
  <c r="P305"/>
  <c r="R304"/>
  <c r="S304" l="1"/>
  <c r="W304" s="1"/>
  <c r="Q305"/>
  <c r="X303"/>
  <c r="P306"/>
  <c r="R305"/>
  <c r="Q306" l="1"/>
  <c r="S305"/>
  <c r="W305" s="1"/>
  <c r="X304"/>
  <c r="P307"/>
  <c r="R306"/>
  <c r="S306" l="1"/>
  <c r="W306" s="1"/>
  <c r="Q307"/>
  <c r="X305"/>
  <c r="P308"/>
  <c r="R307"/>
  <c r="Q308" l="1"/>
  <c r="S307"/>
  <c r="W307" s="1"/>
  <c r="X306"/>
  <c r="P309"/>
  <c r="R308"/>
  <c r="S308" l="1"/>
  <c r="W308" s="1"/>
  <c r="Q309"/>
  <c r="X307"/>
  <c r="P310"/>
  <c r="R309"/>
  <c r="Q310" l="1"/>
  <c r="S309"/>
  <c r="W309" s="1"/>
  <c r="X308"/>
  <c r="P311"/>
  <c r="R310"/>
  <c r="S310" l="1"/>
  <c r="W310" s="1"/>
  <c r="Q311"/>
  <c r="X309"/>
  <c r="P312"/>
  <c r="R311"/>
  <c r="Q312" l="1"/>
  <c r="S311"/>
  <c r="W311" s="1"/>
  <c r="X310"/>
  <c r="P313"/>
  <c r="R312"/>
  <c r="S312" l="1"/>
  <c r="W312" s="1"/>
  <c r="Q313"/>
  <c r="X311"/>
  <c r="P314"/>
  <c r="R313"/>
  <c r="Q314" l="1"/>
  <c r="S313"/>
  <c r="W313" s="1"/>
  <c r="X312"/>
  <c r="P315"/>
  <c r="R314"/>
  <c r="S314" l="1"/>
  <c r="W314" s="1"/>
  <c r="Q315"/>
  <c r="X313"/>
  <c r="P316"/>
  <c r="R315"/>
  <c r="X314" l="1"/>
  <c r="Q316"/>
  <c r="S315"/>
  <c r="W315" s="1"/>
  <c r="P317"/>
  <c r="R316"/>
  <c r="X315" l="1"/>
  <c r="S316"/>
  <c r="X316" s="1"/>
  <c r="Q317"/>
  <c r="P318"/>
  <c r="R317"/>
  <c r="W316" l="1"/>
  <c r="Q318"/>
  <c r="S317"/>
  <c r="W317" s="1"/>
  <c r="P319"/>
  <c r="R318"/>
  <c r="S318" l="1"/>
  <c r="W318" s="1"/>
  <c r="Q319"/>
  <c r="X317"/>
  <c r="P320"/>
  <c r="R319"/>
  <c r="S319" l="1"/>
  <c r="W319" s="1"/>
  <c r="Q320"/>
  <c r="X318"/>
  <c r="P321"/>
  <c r="R320"/>
  <c r="S320" l="1"/>
  <c r="W320" s="1"/>
  <c r="Q321"/>
  <c r="X319"/>
  <c r="P322"/>
  <c r="R321"/>
  <c r="X320" l="1"/>
  <c r="Q322"/>
  <c r="S321"/>
  <c r="W321" s="1"/>
  <c r="P323"/>
  <c r="R322"/>
  <c r="Q323" l="1"/>
  <c r="S322"/>
  <c r="W322" s="1"/>
  <c r="X321"/>
  <c r="P324"/>
  <c r="R323"/>
  <c r="Q324" l="1"/>
  <c r="S323"/>
  <c r="W323" s="1"/>
  <c r="X322"/>
  <c r="P325"/>
  <c r="R324"/>
  <c r="S324" l="1"/>
  <c r="W324" s="1"/>
  <c r="Q325"/>
  <c r="X323"/>
  <c r="P326"/>
  <c r="R325"/>
  <c r="X324" l="1"/>
  <c r="S325"/>
  <c r="W325" s="1"/>
  <c r="Q326"/>
  <c r="P327"/>
  <c r="R326"/>
  <c r="X325" l="1"/>
  <c r="Q327"/>
  <c r="S326"/>
  <c r="W326" s="1"/>
  <c r="P328"/>
  <c r="R327"/>
  <c r="X326" l="1"/>
  <c r="S327"/>
  <c r="W327" s="1"/>
  <c r="Q328"/>
  <c r="P329"/>
  <c r="R328"/>
  <c r="X327" l="1"/>
  <c r="Q329"/>
  <c r="S328"/>
  <c r="W328" s="1"/>
  <c r="P330"/>
  <c r="R329"/>
  <c r="X328" l="1"/>
  <c r="S329"/>
  <c r="W329" s="1"/>
  <c r="Q330"/>
  <c r="P331"/>
  <c r="R330"/>
  <c r="X329" l="1"/>
  <c r="S330"/>
  <c r="W330" s="1"/>
  <c r="Q331"/>
  <c r="P332"/>
  <c r="R331"/>
  <c r="X330" l="1"/>
  <c r="S331"/>
  <c r="W331" s="1"/>
  <c r="Q332"/>
  <c r="P333"/>
  <c r="R332"/>
  <c r="X331" l="1"/>
  <c r="Q333"/>
  <c r="S332"/>
  <c r="W332" s="1"/>
  <c r="P334"/>
  <c r="R333"/>
  <c r="X332" l="1"/>
  <c r="S333"/>
  <c r="W333" s="1"/>
  <c r="Q334"/>
  <c r="P335"/>
  <c r="R334"/>
  <c r="X333" l="1"/>
  <c r="Q335"/>
  <c r="S334"/>
  <c r="W334" s="1"/>
  <c r="P336"/>
  <c r="R335"/>
  <c r="X334" l="1"/>
  <c r="S335"/>
  <c r="W335" s="1"/>
  <c r="Q336"/>
  <c r="P337"/>
  <c r="R336"/>
  <c r="S336" l="1"/>
  <c r="W336" s="1"/>
  <c r="Q337"/>
  <c r="X335"/>
  <c r="P338"/>
  <c r="R337"/>
  <c r="X336" l="1"/>
  <c r="S337"/>
  <c r="W337" s="1"/>
  <c r="Q338"/>
  <c r="P339"/>
  <c r="R338"/>
  <c r="X337" l="1"/>
  <c r="Q339"/>
  <c r="S338"/>
  <c r="W338" s="1"/>
  <c r="P340"/>
  <c r="R339"/>
  <c r="X338" l="1"/>
  <c r="S339"/>
  <c r="W339" s="1"/>
  <c r="Q340"/>
  <c r="P341"/>
  <c r="R340"/>
  <c r="S340" l="1"/>
  <c r="W340" s="1"/>
  <c r="Q341"/>
  <c r="X339"/>
  <c r="P342"/>
  <c r="R341"/>
  <c r="X340" l="1"/>
  <c r="S341"/>
  <c r="W341" s="1"/>
  <c r="Q342"/>
  <c r="P343"/>
  <c r="R342"/>
  <c r="X341" l="1"/>
  <c r="Q343"/>
  <c r="S342"/>
  <c r="W342" s="1"/>
  <c r="P344"/>
  <c r="R343"/>
  <c r="X342" l="1"/>
  <c r="S343"/>
  <c r="W343" s="1"/>
  <c r="Q344"/>
  <c r="P345"/>
  <c r="R344"/>
  <c r="S344" l="1"/>
  <c r="W344" s="1"/>
  <c r="Q345"/>
  <c r="X343"/>
  <c r="P346"/>
  <c r="R345"/>
  <c r="X344" l="1"/>
  <c r="S345"/>
  <c r="W345" s="1"/>
  <c r="Q346"/>
  <c r="P347"/>
  <c r="R346"/>
  <c r="X345" l="1"/>
  <c r="Q347"/>
  <c r="S346"/>
  <c r="W346" s="1"/>
  <c r="P348"/>
  <c r="R347"/>
  <c r="X346" l="1"/>
  <c r="S347"/>
  <c r="W347" s="1"/>
  <c r="Q348"/>
  <c r="P349"/>
  <c r="R348"/>
  <c r="X347" l="1"/>
  <c r="Q349"/>
  <c r="S348"/>
  <c r="W348" s="1"/>
  <c r="P350"/>
  <c r="R349"/>
  <c r="X348" l="1"/>
  <c r="S349"/>
  <c r="W349" s="1"/>
  <c r="Q350"/>
  <c r="P351"/>
  <c r="R350"/>
  <c r="X349" l="1"/>
  <c r="Q351"/>
  <c r="S350"/>
  <c r="W350" s="1"/>
  <c r="P352"/>
  <c r="R351"/>
  <c r="X350" l="1"/>
  <c r="S351"/>
  <c r="W351" s="1"/>
  <c r="Q352"/>
  <c r="P353"/>
  <c r="R352"/>
  <c r="X351" l="1"/>
  <c r="S352"/>
  <c r="W352" s="1"/>
  <c r="Q353"/>
  <c r="P354"/>
  <c r="R353"/>
  <c r="X352" l="1"/>
  <c r="S353"/>
  <c r="W353" s="1"/>
  <c r="Q354"/>
  <c r="P355"/>
  <c r="R354"/>
  <c r="X353" l="1"/>
  <c r="Q355"/>
  <c r="S354"/>
  <c r="W354" s="1"/>
  <c r="P356"/>
  <c r="R355"/>
  <c r="X354" l="1"/>
  <c r="S355"/>
  <c r="W355" s="1"/>
  <c r="Q356"/>
  <c r="P357"/>
  <c r="R356"/>
  <c r="X355" l="1"/>
  <c r="Q357"/>
  <c r="S356"/>
  <c r="W356" s="1"/>
  <c r="P358"/>
  <c r="R357"/>
  <c r="X356" l="1"/>
  <c r="S357"/>
  <c r="W357" s="1"/>
  <c r="Q358"/>
  <c r="P359"/>
  <c r="R358"/>
  <c r="X357" l="1"/>
  <c r="Q359"/>
  <c r="S358"/>
  <c r="W358" s="1"/>
  <c r="P360"/>
  <c r="R359"/>
  <c r="X358" l="1"/>
  <c r="S359"/>
  <c r="W359" s="1"/>
  <c r="Q360"/>
  <c r="P361"/>
  <c r="R360"/>
  <c r="X359" l="1"/>
  <c r="Q361"/>
  <c r="S360"/>
  <c r="W360" s="1"/>
  <c r="P362"/>
  <c r="R361"/>
  <c r="X360" l="1"/>
  <c r="S361"/>
  <c r="W361" s="1"/>
  <c r="Q362"/>
  <c r="P363"/>
  <c r="R362"/>
  <c r="X361" l="1"/>
  <c r="Q363"/>
  <c r="S362"/>
  <c r="W362" s="1"/>
  <c r="P364"/>
  <c r="R363"/>
  <c r="X362" l="1"/>
  <c r="S363"/>
  <c r="W363" s="1"/>
  <c r="Q364"/>
  <c r="P365"/>
  <c r="R364"/>
  <c r="X363" l="1"/>
  <c r="Q365"/>
  <c r="S364"/>
  <c r="W364" s="1"/>
  <c r="P366"/>
  <c r="R365"/>
  <c r="X364" l="1"/>
  <c r="S365"/>
  <c r="W365" s="1"/>
  <c r="Q366"/>
  <c r="P367"/>
  <c r="R366"/>
  <c r="Q367" l="1"/>
  <c r="S366"/>
  <c r="W366" s="1"/>
  <c r="X365"/>
  <c r="P368"/>
  <c r="R367"/>
  <c r="S367" l="1"/>
  <c r="W367" s="1"/>
  <c r="Q368"/>
  <c r="X366"/>
  <c r="P369"/>
  <c r="R368"/>
  <c r="Q369" l="1"/>
  <c r="S368"/>
  <c r="W368" s="1"/>
  <c r="X367"/>
  <c r="P370"/>
  <c r="R369"/>
  <c r="S369" l="1"/>
  <c r="W369" s="1"/>
  <c r="Q370"/>
  <c r="X368"/>
  <c r="P371"/>
  <c r="R370"/>
  <c r="X369" l="1"/>
  <c r="Q371"/>
  <c r="S370"/>
  <c r="W370" s="1"/>
  <c r="P372"/>
  <c r="R371"/>
  <c r="X370" l="1"/>
  <c r="S371"/>
  <c r="W371" s="1"/>
  <c r="Q372"/>
  <c r="P373"/>
  <c r="R372"/>
  <c r="X371" l="1"/>
  <c r="Q373"/>
  <c r="S372"/>
  <c r="W372" s="1"/>
  <c r="P374"/>
  <c r="R373"/>
  <c r="X372" l="1"/>
  <c r="S373"/>
  <c r="W373" s="1"/>
  <c r="Q374"/>
  <c r="P375"/>
  <c r="R374"/>
  <c r="Q375" l="1"/>
  <c r="S374"/>
  <c r="W374" s="1"/>
  <c r="X373"/>
  <c r="P376"/>
  <c r="R375"/>
  <c r="S375" l="1"/>
  <c r="W375" s="1"/>
  <c r="Q376"/>
  <c r="X374"/>
  <c r="P377"/>
  <c r="R376"/>
  <c r="Q377" l="1"/>
  <c r="S376"/>
  <c r="W376" s="1"/>
  <c r="X375"/>
  <c r="P378"/>
  <c r="R377"/>
  <c r="S377" l="1"/>
  <c r="W377" s="1"/>
  <c r="Q378"/>
  <c r="X376"/>
  <c r="P379"/>
  <c r="R378"/>
  <c r="X377" l="1"/>
  <c r="Q379"/>
  <c r="S378"/>
  <c r="W378" s="1"/>
  <c r="P380"/>
  <c r="R379"/>
  <c r="X378" l="1"/>
  <c r="S379"/>
  <c r="W379" s="1"/>
  <c r="Q380"/>
  <c r="P381"/>
  <c r="R380"/>
  <c r="X379" l="1"/>
  <c r="Q381"/>
  <c r="S380"/>
  <c r="W380" s="1"/>
  <c r="P382"/>
  <c r="R381"/>
  <c r="X380" l="1"/>
  <c r="S381"/>
  <c r="W381" s="1"/>
  <c r="Q382"/>
  <c r="P383"/>
  <c r="R382"/>
  <c r="X381" l="1"/>
  <c r="Q383"/>
  <c r="S382"/>
  <c r="W382" s="1"/>
  <c r="P384"/>
  <c r="R383"/>
  <c r="X382" l="1"/>
  <c r="S383"/>
  <c r="W383" s="1"/>
  <c r="Q384"/>
  <c r="P385"/>
  <c r="R384"/>
  <c r="X383" l="1"/>
  <c r="Q385"/>
  <c r="S384"/>
  <c r="W384" s="1"/>
  <c r="P386"/>
  <c r="R385"/>
  <c r="X384" l="1"/>
  <c r="S385"/>
  <c r="W385" s="1"/>
  <c r="Q386"/>
  <c r="P387"/>
  <c r="R386"/>
  <c r="X385" l="1"/>
  <c r="S386"/>
  <c r="W386" s="1"/>
  <c r="Q387"/>
  <c r="P388"/>
  <c r="R387"/>
  <c r="X386" l="1"/>
  <c r="S387"/>
  <c r="W387" s="1"/>
  <c r="Q388"/>
  <c r="P389"/>
  <c r="R388"/>
  <c r="X387" l="1"/>
  <c r="Q389"/>
  <c r="S388"/>
  <c r="W388" s="1"/>
  <c r="P390"/>
  <c r="R389"/>
  <c r="X388" l="1"/>
  <c r="S389"/>
  <c r="W389" s="1"/>
  <c r="Q390"/>
  <c r="P391"/>
  <c r="R390"/>
  <c r="X389" l="1"/>
  <c r="Q391"/>
  <c r="S390"/>
  <c r="W390" s="1"/>
  <c r="P392"/>
  <c r="R391"/>
  <c r="S391" l="1"/>
  <c r="W391" s="1"/>
  <c r="Q392"/>
  <c r="X390"/>
  <c r="P393"/>
  <c r="R392"/>
  <c r="S392" l="1"/>
  <c r="W392" s="1"/>
  <c r="Q393"/>
  <c r="X391"/>
  <c r="P394"/>
  <c r="R393"/>
  <c r="X392" l="1"/>
  <c r="S393"/>
  <c r="W393" s="1"/>
  <c r="Q394"/>
  <c r="P395"/>
  <c r="R394"/>
  <c r="X393" l="1"/>
  <c r="Q395"/>
  <c r="S394"/>
  <c r="W394" s="1"/>
  <c r="P396"/>
  <c r="R395"/>
  <c r="X394" l="1"/>
  <c r="S395"/>
  <c r="W395" s="1"/>
  <c r="Q396"/>
  <c r="P397"/>
  <c r="R396"/>
  <c r="X395" l="1"/>
  <c r="Q397"/>
  <c r="S396"/>
  <c r="W396" s="1"/>
  <c r="P398"/>
  <c r="R397"/>
  <c r="X396" l="1"/>
  <c r="S397"/>
  <c r="W397" s="1"/>
  <c r="Q398"/>
  <c r="P399"/>
  <c r="R398"/>
  <c r="S398" l="1"/>
  <c r="W398" s="1"/>
  <c r="Q399"/>
  <c r="X397"/>
  <c r="P400"/>
  <c r="R399"/>
  <c r="X398" l="1"/>
  <c r="S399"/>
  <c r="W399" s="1"/>
  <c r="Q400"/>
  <c r="P401"/>
  <c r="R400"/>
  <c r="X399" l="1"/>
  <c r="Q401"/>
  <c r="S400"/>
  <c r="W400" s="1"/>
  <c r="P402"/>
  <c r="R401"/>
  <c r="X400" l="1"/>
  <c r="S401"/>
  <c r="W401" s="1"/>
  <c r="Q402"/>
  <c r="P403"/>
  <c r="R402"/>
  <c r="Q403" l="1"/>
  <c r="S402"/>
  <c r="W402" s="1"/>
  <c r="X401"/>
  <c r="P404"/>
  <c r="R403"/>
  <c r="S403" l="1"/>
  <c r="W403" s="1"/>
  <c r="Q404"/>
  <c r="X402"/>
  <c r="P405"/>
  <c r="R404"/>
  <c r="Q405" l="1"/>
  <c r="S404"/>
  <c r="X404" s="1"/>
  <c r="X403"/>
  <c r="P406"/>
  <c r="R405"/>
  <c r="S405" l="1"/>
  <c r="W405" s="1"/>
  <c r="Q406"/>
  <c r="W404"/>
  <c r="P407"/>
  <c r="R406"/>
  <c r="Q407" l="1"/>
  <c r="S406"/>
  <c r="W406" s="1"/>
  <c r="X405"/>
  <c r="P408"/>
  <c r="R407"/>
  <c r="Q408" l="1"/>
  <c r="S407"/>
  <c r="W407" s="1"/>
  <c r="X406"/>
  <c r="P409"/>
  <c r="R408"/>
  <c r="Q409" l="1"/>
  <c r="S408"/>
  <c r="W408" s="1"/>
  <c r="X407"/>
  <c r="P410"/>
  <c r="R409"/>
  <c r="S409" l="1"/>
  <c r="W409" s="1"/>
  <c r="Q410"/>
  <c r="X408"/>
  <c r="P411"/>
  <c r="R410"/>
  <c r="Q411" l="1"/>
  <c r="S410"/>
  <c r="X410" s="1"/>
  <c r="X409"/>
  <c r="P412"/>
  <c r="R411"/>
  <c r="S411" l="1"/>
  <c r="W411" s="1"/>
  <c r="Q412"/>
  <c r="W410"/>
  <c r="P413"/>
  <c r="R412"/>
  <c r="Q413" l="1"/>
  <c r="S412"/>
  <c r="W412" s="1"/>
  <c r="X411"/>
  <c r="P414"/>
  <c r="R413"/>
  <c r="Q414" l="1"/>
  <c r="S413"/>
  <c r="W413" s="1"/>
  <c r="X412"/>
  <c r="P415"/>
  <c r="R414"/>
  <c r="Q415" l="1"/>
  <c r="S414"/>
  <c r="W414" s="1"/>
  <c r="X413"/>
  <c r="P416"/>
  <c r="R415"/>
  <c r="S415" l="1"/>
  <c r="W415" s="1"/>
  <c r="Q416"/>
  <c r="X414"/>
  <c r="P417"/>
  <c r="R416"/>
  <c r="Q417" l="1"/>
  <c r="S416"/>
  <c r="X416" s="1"/>
  <c r="X415"/>
  <c r="P418"/>
  <c r="R417"/>
  <c r="S417" l="1"/>
  <c r="W417" s="1"/>
  <c r="Q418"/>
  <c r="W416"/>
  <c r="P419"/>
  <c r="R418"/>
  <c r="Q419" l="1"/>
  <c r="S418"/>
  <c r="W418" s="1"/>
  <c r="X417"/>
  <c r="P420"/>
  <c r="R419"/>
  <c r="Q420" l="1"/>
  <c r="S419"/>
  <c r="W419" s="1"/>
  <c r="X418"/>
  <c r="P421"/>
  <c r="R420"/>
  <c r="Q421" l="1"/>
  <c r="S420"/>
  <c r="W420" s="1"/>
  <c r="X419"/>
  <c r="P422"/>
  <c r="R421"/>
  <c r="S421" l="1"/>
  <c r="W421" s="1"/>
  <c r="Q422"/>
  <c r="X420"/>
  <c r="P423"/>
  <c r="R422"/>
  <c r="Q423" l="1"/>
  <c r="S422"/>
  <c r="W422" s="1"/>
  <c r="X421"/>
  <c r="P424"/>
  <c r="R423"/>
  <c r="S423" l="1"/>
  <c r="W423" s="1"/>
  <c r="Q424"/>
  <c r="X422"/>
  <c r="P425"/>
  <c r="R424"/>
  <c r="X423" l="1"/>
  <c r="Q425"/>
  <c r="S424"/>
  <c r="W424" s="1"/>
  <c r="R425"/>
  <c r="P426"/>
  <c r="X424" l="1"/>
  <c r="S425"/>
  <c r="W425" s="1"/>
  <c r="Q426"/>
  <c r="R426"/>
  <c r="P427"/>
  <c r="Q427" l="1"/>
  <c r="S426"/>
  <c r="X426" s="1"/>
  <c r="X425"/>
  <c r="R427"/>
  <c r="P428"/>
  <c r="S427" l="1"/>
  <c r="X427" s="1"/>
  <c r="Q428"/>
  <c r="W426"/>
  <c r="R428"/>
  <c r="P429"/>
  <c r="W427" l="1"/>
  <c r="Q429"/>
  <c r="S428"/>
  <c r="X428" s="1"/>
  <c r="R429"/>
  <c r="P430"/>
  <c r="W428" l="1"/>
  <c r="Q430"/>
  <c r="S429"/>
  <c r="X429" s="1"/>
  <c r="R430"/>
  <c r="P431"/>
  <c r="Q431" l="1"/>
  <c r="S430"/>
  <c r="X430" s="1"/>
  <c r="W429"/>
  <c r="R431"/>
  <c r="P432"/>
  <c r="Q432" l="1"/>
  <c r="S431"/>
  <c r="X431" s="1"/>
  <c r="W430"/>
  <c r="R432"/>
  <c r="P433"/>
  <c r="S432" l="1"/>
  <c r="X432" s="1"/>
  <c r="Q433"/>
  <c r="W431"/>
  <c r="R433"/>
  <c r="P434"/>
  <c r="Q434" l="1"/>
  <c r="S433"/>
  <c r="X433" s="1"/>
  <c r="W432"/>
  <c r="R434"/>
  <c r="P435"/>
  <c r="S434" l="1"/>
  <c r="X434" s="1"/>
  <c r="Q435"/>
  <c r="W433"/>
  <c r="R435"/>
  <c r="P436"/>
  <c r="Q436" l="1"/>
  <c r="S435"/>
  <c r="X435" s="1"/>
  <c r="W434"/>
  <c r="R436"/>
  <c r="P437"/>
  <c r="S436" l="1"/>
  <c r="X436" s="1"/>
  <c r="Q437"/>
  <c r="W435"/>
  <c r="R437"/>
  <c r="P438"/>
  <c r="Q438" l="1"/>
  <c r="S437"/>
  <c r="X437" s="1"/>
  <c r="W436"/>
  <c r="R438"/>
  <c r="P439"/>
  <c r="S438" l="1"/>
  <c r="X438" s="1"/>
  <c r="Q439"/>
  <c r="W437"/>
  <c r="R439"/>
  <c r="P440"/>
  <c r="W438" l="1"/>
  <c r="Q440"/>
  <c r="S439"/>
  <c r="W439" s="1"/>
  <c r="R440"/>
  <c r="P441"/>
  <c r="X439" l="1"/>
  <c r="S440"/>
  <c r="W440" s="1"/>
  <c r="Q441"/>
  <c r="R441"/>
  <c r="P442"/>
  <c r="X440" l="1"/>
  <c r="Q442"/>
  <c r="S441"/>
  <c r="X441" s="1"/>
  <c r="R442"/>
  <c r="P443"/>
  <c r="S442" l="1"/>
  <c r="X442" s="1"/>
  <c r="Q443"/>
  <c r="W441"/>
  <c r="R443"/>
  <c r="P444"/>
  <c r="W442" l="1"/>
  <c r="S443"/>
  <c r="X443" s="1"/>
  <c r="Q444"/>
  <c r="R444"/>
  <c r="P445"/>
  <c r="W443" l="1"/>
  <c r="S444"/>
  <c r="X444" s="1"/>
  <c r="Q445"/>
  <c r="R445"/>
  <c r="P446"/>
  <c r="Q446" l="1"/>
  <c r="S445"/>
  <c r="X445" s="1"/>
  <c r="W444"/>
  <c r="R446"/>
  <c r="P447"/>
  <c r="S446" l="1"/>
  <c r="X446" s="1"/>
  <c r="Q447"/>
  <c r="W445"/>
  <c r="R447"/>
  <c r="P448"/>
  <c r="W446" l="1"/>
  <c r="Q448"/>
  <c r="S447"/>
  <c r="W447" s="1"/>
  <c r="R448"/>
  <c r="P449"/>
  <c r="X447" l="1"/>
  <c r="S448"/>
  <c r="W448" s="1"/>
  <c r="Q449"/>
  <c r="R449"/>
  <c r="P450"/>
  <c r="X448" l="1"/>
  <c r="S449"/>
  <c r="X449" s="1"/>
  <c r="Q450"/>
  <c r="R450"/>
  <c r="P451"/>
  <c r="Q451" l="1"/>
  <c r="S450"/>
  <c r="X450" s="1"/>
  <c r="W449"/>
  <c r="R451"/>
  <c r="P452"/>
  <c r="S451" l="1"/>
  <c r="W451" s="1"/>
  <c r="Q452"/>
  <c r="W450"/>
  <c r="R452"/>
  <c r="P453"/>
  <c r="Q453" l="1"/>
  <c r="S452"/>
  <c r="X452" s="1"/>
  <c r="X451"/>
  <c r="R453"/>
  <c r="P454"/>
  <c r="S453" l="1"/>
  <c r="X453" s="1"/>
  <c r="Q454"/>
  <c r="W452"/>
  <c r="R454"/>
  <c r="P455"/>
  <c r="W453" l="1"/>
  <c r="Q455"/>
  <c r="S454"/>
  <c r="X454" s="1"/>
  <c r="R455"/>
  <c r="P456"/>
  <c r="Q456" l="1"/>
  <c r="S455"/>
  <c r="W455" s="1"/>
  <c r="W454"/>
  <c r="R456"/>
  <c r="P457"/>
  <c r="Q457" l="1"/>
  <c r="S456"/>
  <c r="X456" s="1"/>
  <c r="X455"/>
  <c r="R457"/>
  <c r="P458"/>
  <c r="S457" l="1"/>
  <c r="X457" s="1"/>
  <c r="Q458"/>
  <c r="W456"/>
  <c r="R458"/>
  <c r="P459"/>
  <c r="W457" l="1"/>
  <c r="Q459"/>
  <c r="S458"/>
  <c r="W458" s="1"/>
  <c r="R459"/>
  <c r="P460"/>
  <c r="X458" l="1"/>
  <c r="S459"/>
  <c r="X459" s="1"/>
  <c r="Q460"/>
  <c r="R460"/>
  <c r="P461"/>
  <c r="Q461" l="1"/>
  <c r="S460"/>
  <c r="X460" s="1"/>
  <c r="W459"/>
  <c r="R461"/>
  <c r="P462"/>
  <c r="S461" l="1"/>
  <c r="X461" s="1"/>
  <c r="Q462"/>
  <c r="W460"/>
  <c r="R462"/>
  <c r="P463"/>
  <c r="W461" l="1"/>
  <c r="Q463"/>
  <c r="S462"/>
  <c r="W462" s="1"/>
  <c r="R463"/>
  <c r="P464"/>
  <c r="X462" l="1"/>
  <c r="S463"/>
  <c r="X463" s="1"/>
  <c r="Q464"/>
  <c r="R464"/>
  <c r="P465"/>
  <c r="W463" l="1"/>
  <c r="S464"/>
  <c r="X464" s="1"/>
  <c r="Q465"/>
  <c r="R465"/>
  <c r="P466"/>
  <c r="W464" l="1"/>
  <c r="S465"/>
  <c r="X465" s="1"/>
  <c r="Q466"/>
  <c r="R466"/>
  <c r="P467"/>
  <c r="W465" l="1"/>
  <c r="Q467"/>
  <c r="S466"/>
  <c r="X466" s="1"/>
  <c r="R467"/>
  <c r="P468"/>
  <c r="Q468" l="1"/>
  <c r="S467"/>
  <c r="X467" s="1"/>
  <c r="W466"/>
  <c r="R468"/>
  <c r="P469"/>
  <c r="S468" l="1"/>
  <c r="X468" s="1"/>
  <c r="Q469"/>
  <c r="W467"/>
  <c r="R469"/>
  <c r="P470"/>
  <c r="Q470" l="1"/>
  <c r="S469"/>
  <c r="X469" s="1"/>
  <c r="W468"/>
  <c r="R470"/>
  <c r="P471"/>
  <c r="S470" l="1"/>
  <c r="W470" s="1"/>
  <c r="Q471"/>
  <c r="W469"/>
  <c r="R471"/>
  <c r="P472"/>
  <c r="Q472" l="1"/>
  <c r="S471"/>
  <c r="X471" s="1"/>
  <c r="X470"/>
  <c r="R472"/>
  <c r="P473"/>
  <c r="S472" l="1"/>
  <c r="X472" s="1"/>
  <c r="Q473"/>
  <c r="W471"/>
  <c r="R473"/>
  <c r="P474"/>
  <c r="Q474" l="1"/>
  <c r="S473"/>
  <c r="X473" s="1"/>
  <c r="W472"/>
  <c r="R474"/>
  <c r="P475"/>
  <c r="W473" l="1"/>
  <c r="S474"/>
  <c r="X474" s="1"/>
  <c r="Q475"/>
  <c r="R475"/>
  <c r="P476"/>
  <c r="W474" l="1"/>
  <c r="S475"/>
  <c r="W475" s="1"/>
  <c r="Q476"/>
  <c r="R476"/>
  <c r="P477"/>
  <c r="X475" l="1"/>
  <c r="Q477"/>
  <c r="S476"/>
  <c r="X476" s="1"/>
  <c r="R477"/>
  <c r="P478"/>
  <c r="S477" l="1"/>
  <c r="X477" s="1"/>
  <c r="Q478"/>
  <c r="W476"/>
  <c r="R478"/>
  <c r="P479"/>
  <c r="Q479" l="1"/>
  <c r="S478"/>
  <c r="X478" s="1"/>
  <c r="W477"/>
  <c r="R479"/>
  <c r="P480"/>
  <c r="S479" l="1"/>
  <c r="W479" s="1"/>
  <c r="Q480"/>
  <c r="W478"/>
  <c r="R480"/>
  <c r="P481"/>
  <c r="Q481" l="1"/>
  <c r="S480"/>
  <c r="X480" s="1"/>
  <c r="X479"/>
  <c r="R481"/>
  <c r="P482"/>
  <c r="S481" l="1"/>
  <c r="W481" s="1"/>
  <c r="Q482"/>
  <c r="W480"/>
  <c r="R482"/>
  <c r="P483"/>
  <c r="Q483" l="1"/>
  <c r="S482"/>
  <c r="X482" s="1"/>
  <c r="X481"/>
  <c r="R483"/>
  <c r="P484"/>
  <c r="S483" l="1"/>
  <c r="X483" s="1"/>
  <c r="Q484"/>
  <c r="W482"/>
  <c r="R484"/>
  <c r="P485"/>
  <c r="Q485" l="1"/>
  <c r="S484"/>
  <c r="X484" s="1"/>
  <c r="W483"/>
  <c r="R485"/>
  <c r="P486"/>
  <c r="S485" l="1"/>
  <c r="X485" s="1"/>
  <c r="Q486"/>
  <c r="W484"/>
  <c r="R486"/>
  <c r="P487"/>
  <c r="Q487" l="1"/>
  <c r="S486"/>
  <c r="X486" s="1"/>
  <c r="W485"/>
  <c r="R487"/>
  <c r="P488"/>
  <c r="S487" l="1"/>
  <c r="X487" s="1"/>
  <c r="Q488"/>
  <c r="W486"/>
  <c r="R488"/>
  <c r="P489"/>
  <c r="Q489" l="1"/>
  <c r="S488"/>
  <c r="X488" s="1"/>
  <c r="W487"/>
  <c r="R489"/>
  <c r="P490"/>
  <c r="S489" l="1"/>
  <c r="X489" s="1"/>
  <c r="Q490"/>
  <c r="W488"/>
  <c r="R490"/>
  <c r="P491"/>
  <c r="Q491" l="1"/>
  <c r="S490"/>
  <c r="X490" s="1"/>
  <c r="W489"/>
  <c r="R491"/>
  <c r="P492"/>
  <c r="S491" l="1"/>
  <c r="W491" s="1"/>
  <c r="Q492"/>
  <c r="W490"/>
  <c r="R492"/>
  <c r="P493"/>
  <c r="Q493" l="1"/>
  <c r="S492"/>
  <c r="X492" s="1"/>
  <c r="X491"/>
  <c r="R493"/>
  <c r="P494"/>
  <c r="S493" l="1"/>
  <c r="X493" s="1"/>
  <c r="Q494"/>
  <c r="W492"/>
  <c r="R494"/>
  <c r="P495"/>
  <c r="W493" l="1"/>
  <c r="Q495"/>
  <c r="S494"/>
  <c r="X494" s="1"/>
  <c r="R495"/>
  <c r="P496"/>
  <c r="W494" l="1"/>
  <c r="Q496"/>
  <c r="S495"/>
  <c r="X495" s="1"/>
  <c r="R496"/>
  <c r="P497"/>
  <c r="Q497" l="1"/>
  <c r="S496"/>
  <c r="X496" s="1"/>
  <c r="W495"/>
  <c r="R497"/>
  <c r="P498"/>
  <c r="S497" l="1"/>
  <c r="X497" s="1"/>
  <c r="Q498"/>
  <c r="W496"/>
  <c r="R498"/>
  <c r="P499"/>
  <c r="S498" l="1"/>
  <c r="X498" s="1"/>
  <c r="Q499"/>
  <c r="W497"/>
  <c r="P500"/>
  <c r="R499"/>
  <c r="W498" l="1"/>
  <c r="S499"/>
  <c r="W499" s="1"/>
  <c r="Q500"/>
  <c r="P501"/>
  <c r="R501" s="1"/>
  <c r="R500"/>
  <c r="Q501" l="1"/>
  <c r="S501" s="1"/>
  <c r="W501" s="1"/>
  <c r="S500"/>
  <c r="W500" s="1"/>
  <c r="X499"/>
  <c r="X500" l="1"/>
  <c r="X501"/>
</calcChain>
</file>

<file path=xl/sharedStrings.xml><?xml version="1.0" encoding="utf-8"?>
<sst xmlns="http://schemas.openxmlformats.org/spreadsheetml/2006/main" count="1148" uniqueCount="439">
  <si>
    <t>Pos</t>
  </si>
  <si>
    <t>Age Gp</t>
  </si>
  <si>
    <t>Name</t>
  </si>
  <si>
    <t>Team</t>
  </si>
  <si>
    <t>Time</t>
  </si>
  <si>
    <t>Min</t>
  </si>
  <si>
    <t>Sec</t>
  </si>
  <si>
    <t>V Team</t>
  </si>
  <si>
    <t>V Pos</t>
  </si>
  <si>
    <t>V Time</t>
  </si>
  <si>
    <t>Points</t>
  </si>
  <si>
    <t>No</t>
  </si>
  <si>
    <t>Group</t>
  </si>
  <si>
    <t>Number</t>
  </si>
  <si>
    <t>Check</t>
  </si>
  <si>
    <t>Hr</t>
  </si>
  <si>
    <t>U/A</t>
  </si>
  <si>
    <t>VPH</t>
  </si>
  <si>
    <t>Great Bentley RC</t>
  </si>
  <si>
    <t>East London Runners</t>
  </si>
  <si>
    <t>Tiptree Road Runners</t>
  </si>
  <si>
    <t>Orion Harriers</t>
  </si>
  <si>
    <t>Pitsea RC</t>
  </si>
  <si>
    <t>Overall pos</t>
  </si>
  <si>
    <t>Male - V40</t>
  </si>
  <si>
    <t>Male - V50</t>
  </si>
  <si>
    <t>Male - V60</t>
  </si>
  <si>
    <t>Female - V35</t>
  </si>
  <si>
    <t>Female - V45</t>
  </si>
  <si>
    <t>Female - V55</t>
  </si>
  <si>
    <t>Sex</t>
  </si>
  <si>
    <t>F</t>
  </si>
  <si>
    <t>M</t>
  </si>
  <si>
    <r>
      <t>Male</t>
    </r>
    <r>
      <rPr>
        <sz val="12"/>
        <rFont val="Garamond"/>
        <family val="1"/>
      </rPr>
      <t xml:space="preserve"> -overall</t>
    </r>
  </si>
  <si>
    <r>
      <t>Female</t>
    </r>
    <r>
      <rPr>
        <sz val="12"/>
        <rFont val="Garamond"/>
        <family val="1"/>
      </rPr>
      <t xml:space="preserve"> -overall</t>
    </r>
  </si>
  <si>
    <t>G Pos</t>
  </si>
  <si>
    <t>Trans</t>
  </si>
  <si>
    <t>OAPos</t>
  </si>
  <si>
    <t>OATrans</t>
  </si>
  <si>
    <t>M,1</t>
  </si>
  <si>
    <t>M,2</t>
  </si>
  <si>
    <t>M,3</t>
  </si>
  <si>
    <t>F,1</t>
  </si>
  <si>
    <t>F,2</t>
  </si>
  <si>
    <t>F,3</t>
  </si>
  <si>
    <t>V40,1</t>
  </si>
  <si>
    <t>V50,1</t>
  </si>
  <si>
    <t>V60,1</t>
  </si>
  <si>
    <t>Age</t>
  </si>
  <si>
    <t>Dagenham 88</t>
  </si>
  <si>
    <t>Havering 90 Joggers</t>
  </si>
  <si>
    <t>Billericay Striders</t>
  </si>
  <si>
    <t>Havering Mayesbrook</t>
  </si>
  <si>
    <t>St. Albans Striders</t>
  </si>
  <si>
    <t>London Front Runners</t>
  </si>
  <si>
    <t>Gp</t>
  </si>
  <si>
    <t>Barking Road Runners</t>
  </si>
  <si>
    <t>Woodford Green AC</t>
  </si>
  <si>
    <t>Ford Fitness</t>
  </si>
  <si>
    <t>Thrift Green Trotters</t>
  </si>
  <si>
    <t>Eton Manor</t>
  </si>
  <si>
    <t>Springfield Striders</t>
  </si>
  <si>
    <t>City of London Police</t>
  </si>
  <si>
    <t>Purple Patch RC</t>
  </si>
  <si>
    <t>Womens Running Network</t>
  </si>
  <si>
    <t>Benfleet RC</t>
  </si>
  <si>
    <t>Serpentine</t>
  </si>
  <si>
    <t>East Essex Triathlon Club</t>
  </si>
  <si>
    <t>Walthamstow A.C.</t>
  </si>
  <si>
    <t>Ware Joggers</t>
  </si>
  <si>
    <t>Swanley &amp; District AC</t>
  </si>
  <si>
    <t>Chelmsford A C</t>
  </si>
  <si>
    <t>Stafford Harriers</t>
  </si>
  <si>
    <t>City of Derry AC</t>
  </si>
  <si>
    <t>shelton striders</t>
  </si>
  <si>
    <t>kingston &amp; polytechnic ac</t>
  </si>
  <si>
    <t>shaftesbury barnet ac</t>
  </si>
  <si>
    <t>Stragglers</t>
  </si>
  <si>
    <t>East London Tri</t>
  </si>
  <si>
    <t>UK Netrunners</t>
  </si>
  <si>
    <t>East End Road Runners</t>
  </si>
  <si>
    <t>Valley Striders</t>
  </si>
  <si>
    <t>Basildon AC</t>
  </si>
  <si>
    <t>Bourneville harriers</t>
  </si>
  <si>
    <t>SM</t>
  </si>
  <si>
    <t>V40</t>
  </si>
  <si>
    <t>V50</t>
  </si>
  <si>
    <t>V60</t>
  </si>
  <si>
    <t>SW</t>
  </si>
  <si>
    <t>FV35</t>
  </si>
  <si>
    <t>FV45</t>
  </si>
  <si>
    <t>FV55</t>
  </si>
  <si>
    <t>Southend AC</t>
  </si>
  <si>
    <t>U18M,1</t>
  </si>
  <si>
    <t>U20M,1</t>
  </si>
  <si>
    <t>U20F,1</t>
  </si>
  <si>
    <t>U18F,1</t>
  </si>
  <si>
    <t>Resident Yes</t>
  </si>
  <si>
    <t>Y</t>
  </si>
  <si>
    <t>N</t>
  </si>
  <si>
    <t>Res</t>
  </si>
  <si>
    <t>RESM</t>
  </si>
  <si>
    <t>RESF</t>
  </si>
  <si>
    <t>FV35,1</t>
  </si>
  <si>
    <t>FV45,1</t>
  </si>
  <si>
    <t>FV55,1</t>
  </si>
  <si>
    <t>Sex / Team</t>
  </si>
  <si>
    <t>Club PosM/F</t>
  </si>
  <si>
    <t>Run Total</t>
  </si>
  <si>
    <t>Team Pos</t>
  </si>
  <si>
    <t>Male Team</t>
  </si>
  <si>
    <t>To Score</t>
  </si>
  <si>
    <t>Prize winners</t>
  </si>
  <si>
    <t>ScoresM</t>
  </si>
  <si>
    <t>ScoresF</t>
  </si>
  <si>
    <t>Female Team</t>
  </si>
  <si>
    <t>Team Index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</si>
  <si>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</si>
  <si>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</si>
  <si>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</si>
  <si>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</si>
  <si>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</si>
  <si>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</si>
  <si>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</si>
  <si>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</si>
  <si>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</si>
  <si>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</si>
  <si>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</si>
  <si>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</si>
  <si>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</si>
  <si>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</si>
  <si>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</si>
  <si>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</si>
  <si>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</si>
  <si>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</si>
  <si>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</si>
  <si>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</si>
  <si>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TPosM</t>
  </si>
  <si>
    <t>TPosF</t>
  </si>
  <si>
    <t>Ilford AC</t>
  </si>
  <si>
    <t>ZZ??</t>
  </si>
  <si>
    <t>Harwich Runners</t>
  </si>
  <si>
    <t>Met Police</t>
  </si>
  <si>
    <t>Cambuslang Harriers</t>
  </si>
  <si>
    <t>Grange Farm Trotters</t>
  </si>
  <si>
    <t>Saffron Striders AC</t>
  </si>
  <si>
    <t>Halstead Road Runners</t>
  </si>
  <si>
    <t>Eastern Vets</t>
  </si>
  <si>
    <t>Colchester Harriers AC</t>
  </si>
  <si>
    <t>Universityt of Essex AC</t>
  </si>
  <si>
    <t>Uttlesford Harriers</t>
  </si>
  <si>
    <t>Bishops Stortford RC</t>
  </si>
  <si>
    <t>Herts Phoenix AC</t>
  </si>
  <si>
    <t>Harlow Running Club</t>
  </si>
  <si>
    <t>Harlow AC</t>
  </si>
  <si>
    <t>Latton Runners</t>
  </si>
  <si>
    <t>Broxbourne Runners</t>
  </si>
  <si>
    <t>Epping Runners</t>
  </si>
  <si>
    <t>Braintree &amp; Deistrict AC</t>
  </si>
  <si>
    <t>Grange Farm &amp; Dunmow Runners</t>
  </si>
  <si>
    <t>Flitch Green Runners</t>
  </si>
  <si>
    <t>Little Baddow Ridge Runners</t>
  </si>
  <si>
    <t>Essex Police</t>
  </si>
  <si>
    <t>Dengie 100 Runners</t>
  </si>
  <si>
    <t>Tri Sport Epping</t>
  </si>
  <si>
    <t xml:space="preserve">Loughton </t>
  </si>
  <si>
    <t>Castle Point Joggers</t>
  </si>
  <si>
    <t>Mid Essex Casuals</t>
  </si>
  <si>
    <t>Phoenix Striders</t>
  </si>
  <si>
    <t>Horndon Joggers</t>
  </si>
  <si>
    <t>Thurrock Harriers</t>
  </si>
  <si>
    <t>Upminster Joggers</t>
  </si>
  <si>
    <t>South Cyprud Flyers</t>
  </si>
  <si>
    <t>Leigh-on-Sea Striders</t>
  </si>
  <si>
    <t>Team List</t>
  </si>
  <si>
    <t>Male U20 no award</t>
  </si>
  <si>
    <t>Male U18 no award</t>
  </si>
  <si>
    <t>Resident Male - no award</t>
  </si>
  <si>
    <t>Female U20 no award</t>
  </si>
  <si>
    <t>Female U18 no award</t>
  </si>
  <si>
    <t>Resident Female - no award</t>
  </si>
  <si>
    <t>Krystle Balogun</t>
  </si>
  <si>
    <t>Jenni Sheehan</t>
  </si>
  <si>
    <t>Dianne Crisp</t>
  </si>
  <si>
    <t>Pam Jones</t>
  </si>
  <si>
    <t>Nichola Fairbairn</t>
  </si>
  <si>
    <t>Kate Malcolm</t>
  </si>
  <si>
    <t>Christina Watson</t>
  </si>
  <si>
    <t>Julia Galea</t>
  </si>
  <si>
    <t>Rachel Brittle</t>
  </si>
  <si>
    <t>Louise Vacher</t>
  </si>
  <si>
    <t>Clare Tyler</t>
  </si>
  <si>
    <t>Jayne Browne</t>
  </si>
  <si>
    <t>Sarah Burns</t>
  </si>
  <si>
    <t>Julie Creffield</t>
  </si>
  <si>
    <t>Fiona Day</t>
  </si>
  <si>
    <t>Sophie Edwards</t>
  </si>
  <si>
    <t>Ninette Fernandes</t>
  </si>
  <si>
    <t>Joanna Graham</t>
  </si>
  <si>
    <t>Maud Hodson</t>
  </si>
  <si>
    <t>Laura Jenkin</t>
  </si>
  <si>
    <t>Bernadett Kalmar</t>
  </si>
  <si>
    <t>Sheila Kennedy</t>
  </si>
  <si>
    <t>Karen Lawlor</t>
  </si>
  <si>
    <t>Ava Lee</t>
  </si>
  <si>
    <t>Karen Levison</t>
  </si>
  <si>
    <t>Caroline Moore</t>
  </si>
  <si>
    <t>Tina Nieman Da Costa</t>
  </si>
  <si>
    <t>Laura Owen</t>
  </si>
  <si>
    <t>Claire Parker</t>
  </si>
  <si>
    <t>Celia Payaneeandee</t>
  </si>
  <si>
    <t>Natalie Powell</t>
  </si>
  <si>
    <t>Sharon Springfield</t>
  </si>
  <si>
    <t>Denise Broom</t>
  </si>
  <si>
    <t>Victoria Bryant</t>
  </si>
  <si>
    <t>Collette Dooner</t>
  </si>
  <si>
    <t>Carol Dooner</t>
  </si>
  <si>
    <t>Sharon Dooner</t>
  </si>
  <si>
    <t>Yvonne Hagan</t>
  </si>
  <si>
    <t>Katie Mansfield</t>
  </si>
  <si>
    <t>Joanne Reeves</t>
  </si>
  <si>
    <t>Hazel Winston</t>
  </si>
  <si>
    <t>Timi Selon Veerasamy</t>
  </si>
  <si>
    <t>Jennifer Akroyd</t>
  </si>
  <si>
    <t>Suzanne Castle</t>
  </si>
  <si>
    <t>Anne Duggan</t>
  </si>
  <si>
    <t>Alison Fryatt</t>
  </si>
  <si>
    <t>Vicky Cooper</t>
  </si>
  <si>
    <t>Carol Muir</t>
  </si>
  <si>
    <t>Claire Adamson</t>
  </si>
  <si>
    <t>Ruth Ansell</t>
  </si>
  <si>
    <t>Catherine Apps</t>
  </si>
  <si>
    <t>Emma Baldwin</t>
  </si>
  <si>
    <t>Lydia Fenny</t>
  </si>
  <si>
    <t>Celine Homsey</t>
  </si>
  <si>
    <t>Lucy Johnson</t>
  </si>
  <si>
    <t>Sherry Moran</t>
  </si>
  <si>
    <t>Isabel Oakes</t>
  </si>
  <si>
    <t>Dini Patel</t>
  </si>
  <si>
    <t>Louise Sinon</t>
  </si>
  <si>
    <t>Natalie Traylen</t>
  </si>
  <si>
    <t>Breege Nordin</t>
  </si>
  <si>
    <t>Louise Ward</t>
  </si>
  <si>
    <t>Jane Stichbury</t>
  </si>
  <si>
    <t>Vicki Groves</t>
  </si>
  <si>
    <t>Jennifer Hall</t>
  </si>
  <si>
    <t>Katherine Kimber</t>
  </si>
  <si>
    <t>Mary Armitage</t>
  </si>
  <si>
    <t>Elizabeth Hall</t>
  </si>
  <si>
    <t>Lyndsey Jones</t>
  </si>
  <si>
    <t>Vanessa Stead-Clyne</t>
  </si>
  <si>
    <t>Lisa Thorn</t>
  </si>
  <si>
    <t>Fen Coles</t>
  </si>
  <si>
    <t>Lyndsey Savage</t>
  </si>
  <si>
    <t>Andy Catton</t>
  </si>
  <si>
    <t>Billy Green</t>
  </si>
  <si>
    <t>Stephen Cheal</t>
  </si>
  <si>
    <t>Sam Rahman</t>
  </si>
  <si>
    <t>Declan Cullen</t>
  </si>
  <si>
    <t>Peter Spelman</t>
  </si>
  <si>
    <t>Neil Crisp</t>
  </si>
  <si>
    <t>Kevin Newell</t>
  </si>
  <si>
    <t>Ronald Vialls</t>
  </si>
  <si>
    <t>Gary Fairbairn</t>
  </si>
  <si>
    <t>Colin Wilkins</t>
  </si>
  <si>
    <t>Terry Knightley</t>
  </si>
  <si>
    <t>Jeremy Wilkes</t>
  </si>
  <si>
    <t>James Smith</t>
  </si>
  <si>
    <t>Keith Green</t>
  </si>
  <si>
    <t>Colin Douglas</t>
  </si>
  <si>
    <t>Edward Skinner</t>
  </si>
  <si>
    <t>Rob Sargent</t>
  </si>
  <si>
    <t>Peter Grant</t>
  </si>
  <si>
    <t>Dave Daugirda</t>
  </si>
  <si>
    <t>Kevin Wotton</t>
  </si>
  <si>
    <t>John Murphy</t>
  </si>
  <si>
    <t>Sukhbindar Jandu</t>
  </si>
  <si>
    <t>David Baldwin</t>
  </si>
  <si>
    <t>Andrew Baxter</t>
  </si>
  <si>
    <t>Alex Bee</t>
  </si>
  <si>
    <t>Don Bennett</t>
  </si>
  <si>
    <t>Mark Boulton</t>
  </si>
  <si>
    <t>Euan Brown</t>
  </si>
  <si>
    <t>Kieran Brown</t>
  </si>
  <si>
    <t>Patrick Brown</t>
  </si>
  <si>
    <t>Steve Bywater</t>
  </si>
  <si>
    <t>Ciaran Canavan</t>
  </si>
  <si>
    <t>Grant Conway</t>
  </si>
  <si>
    <t>Ian Cooper</t>
  </si>
  <si>
    <t>James Creed</t>
  </si>
  <si>
    <t>Stuart Doman</t>
  </si>
  <si>
    <t>Spencer Evans</t>
  </si>
  <si>
    <t>Emmet Fitzgibbon</t>
  </si>
  <si>
    <t>Richard Guest</t>
  </si>
  <si>
    <t>John Healy</t>
  </si>
  <si>
    <t>Andy Jenkins</t>
  </si>
  <si>
    <t>Gareth Jones</t>
  </si>
  <si>
    <t>Wayne Kelly</t>
  </si>
  <si>
    <t>Danny Lee</t>
  </si>
  <si>
    <t>Ramesh Pala</t>
  </si>
  <si>
    <t>Shailesh Patel</t>
  </si>
  <si>
    <t>Will Pearce</t>
  </si>
  <si>
    <t>Adrian Perera</t>
  </si>
  <si>
    <t>Russell Price</t>
  </si>
  <si>
    <t>Kamol Saha</t>
  </si>
  <si>
    <t>Dan Slipper</t>
  </si>
  <si>
    <t>Dan Spinks</t>
  </si>
  <si>
    <t>Paul Thompson</t>
  </si>
  <si>
    <t>John White</t>
  </si>
  <si>
    <t>James Wilson</t>
  </si>
  <si>
    <t>Jonathan Wooldridge</t>
  </si>
  <si>
    <t>Mark Wyatt</t>
  </si>
  <si>
    <t>David Dixon</t>
  </si>
  <si>
    <t>David Evans</t>
  </si>
  <si>
    <t>John Ford</t>
  </si>
  <si>
    <t>Tony Galea</t>
  </si>
  <si>
    <t>John Gregory</t>
  </si>
  <si>
    <t>Roger Hagan</t>
  </si>
  <si>
    <t>Richard Heath</t>
  </si>
  <si>
    <t>Simon Maley</t>
  </si>
  <si>
    <t>Neil Moses</t>
  </si>
  <si>
    <t>Brian Parish</t>
  </si>
  <si>
    <t>Keith Penfold</t>
  </si>
  <si>
    <t>Chris Thomas</t>
  </si>
  <si>
    <t>Clive Tweedie</t>
  </si>
  <si>
    <t>Sam Veerasamy</t>
  </si>
  <si>
    <t>Nigel Swinburne</t>
  </si>
  <si>
    <t>Doug Adams</t>
  </si>
  <si>
    <t>Ian Cummins</t>
  </si>
  <si>
    <t>Lee Davis</t>
  </si>
  <si>
    <t>Daniel Allen</t>
  </si>
  <si>
    <t>Barry Culling</t>
  </si>
  <si>
    <t>Andrew Gwilliam</t>
  </si>
  <si>
    <t>Dervish Bartlett</t>
  </si>
  <si>
    <t>Malcolm Muir</t>
  </si>
  <si>
    <t>Phil Hudson</t>
  </si>
  <si>
    <t>Hiren Amin</t>
  </si>
  <si>
    <t>Nuno Andrade</t>
  </si>
  <si>
    <t>Neil Ansell</t>
  </si>
  <si>
    <t>Rodney Baldwin</t>
  </si>
  <si>
    <t>David Elsom</t>
  </si>
  <si>
    <t>Brian Graham</t>
  </si>
  <si>
    <t>Gary Hunt</t>
  </si>
  <si>
    <t>Rolston Lecointe</t>
  </si>
  <si>
    <t>David Radford</t>
  </si>
  <si>
    <t>Didier Raffray</t>
  </si>
  <si>
    <t>George Sceats</t>
  </si>
  <si>
    <t>Bobby Seagull</t>
  </si>
  <si>
    <t>Tom Secretan</t>
  </si>
  <si>
    <t>Kenneth Wilson</t>
  </si>
  <si>
    <t>Jamie Zucker</t>
  </si>
  <si>
    <t>William Metcalfe</t>
  </si>
  <si>
    <t>Paul Cates</t>
  </si>
  <si>
    <t xml:space="preserve">Daniel Hall </t>
  </si>
  <si>
    <t>Mark Dillon</t>
  </si>
  <si>
    <t>Bill Bennett</t>
  </si>
  <si>
    <t>Roger Green</t>
  </si>
  <si>
    <t>Philip Hernon</t>
  </si>
  <si>
    <t>Robert Jousiffe</t>
  </si>
  <si>
    <t>Paul Williams</t>
  </si>
  <si>
    <t>David Cato</t>
  </si>
  <si>
    <t>David Bacon</t>
  </si>
  <si>
    <t>Ron Dobie</t>
  </si>
  <si>
    <t>David Fribbons</t>
  </si>
  <si>
    <t>Scoring Team</t>
  </si>
  <si>
    <t>Name1</t>
  </si>
  <si>
    <t>Name2</t>
  </si>
  <si>
    <t>Name3</t>
  </si>
  <si>
    <t>Name4</t>
  </si>
  <si>
    <t>Runner 1</t>
  </si>
  <si>
    <t>Runner2</t>
  </si>
  <si>
    <t>Runner 3</t>
  </si>
  <si>
    <t>Satha Alaganandasundaram</t>
  </si>
  <si>
    <t>Natasha Tweedie</t>
  </si>
  <si>
    <t>Kresh Veerasamy</t>
  </si>
  <si>
    <t>Frank Brownlie</t>
  </si>
  <si>
    <t>Nigel Swaby</t>
  </si>
  <si>
    <t>Grant Corton</t>
  </si>
  <si>
    <t>NO LONGER RUNNING</t>
  </si>
  <si>
    <t>Robert Courtier</t>
  </si>
  <si>
    <t>m</t>
  </si>
  <si>
    <t>f</t>
  </si>
  <si>
    <t>skyrac</t>
  </si>
  <si>
    <t>thames valley harriers</t>
  </si>
  <si>
    <t>sikh in the city</t>
  </si>
  <si>
    <t>u/a</t>
  </si>
  <si>
    <t>Bryan Newman</t>
  </si>
  <si>
    <t>Raymond Dzikowski</t>
  </si>
  <si>
    <t>Michael Wilson</t>
  </si>
  <si>
    <t>Olivia Sanchez</t>
  </si>
  <si>
    <t>Max Wood</t>
  </si>
  <si>
    <t>Robert Sommerville</t>
  </si>
  <si>
    <t>Paul Hutchins</t>
  </si>
  <si>
    <t>Paul Prior</t>
  </si>
  <si>
    <t>Bradley Brown</t>
  </si>
  <si>
    <t>Stephen Philcox</t>
  </si>
  <si>
    <t>Michael Ball</t>
  </si>
  <si>
    <t>Dave Brock</t>
  </si>
  <si>
    <t>Steve Adams</t>
  </si>
  <si>
    <t>Luke Elliott</t>
  </si>
  <si>
    <t>Alan Rugg</t>
  </si>
  <si>
    <t>Stephen Dunn</t>
  </si>
  <si>
    <t>Claire Wagh</t>
  </si>
  <si>
    <t>Jasmin Nayar</t>
  </si>
  <si>
    <t>Jayan Nayar</t>
  </si>
  <si>
    <t>Robert Maggio</t>
  </si>
  <si>
    <t>Clive Stephenson</t>
  </si>
  <si>
    <t>Sonia Silva</t>
  </si>
  <si>
    <t>Liviu Ionita</t>
  </si>
  <si>
    <t>Sacha Ackland</t>
  </si>
  <si>
    <t>Kieran Mckenna</t>
  </si>
  <si>
    <t>Dave Knight</t>
  </si>
  <si>
    <t>Adrian Frost</t>
  </si>
  <si>
    <t>Len Welson</t>
  </si>
  <si>
    <t>Daniel Green</t>
  </si>
  <si>
    <t>Christine Munden</t>
  </si>
  <si>
    <t>Neil Mcgoun</t>
  </si>
  <si>
    <t>Tim Breyer</t>
  </si>
  <si>
    <t>Richard Ash</t>
  </si>
  <si>
    <t>Zoltan Fodor</t>
  </si>
  <si>
    <t>Thomas Grimes</t>
  </si>
  <si>
    <t>Baldev Singh</t>
  </si>
  <si>
    <t>Tim Smith</t>
  </si>
  <si>
    <t>Eoin Logan</t>
  </si>
  <si>
    <t>Paul Boddey</t>
  </si>
  <si>
    <t>Christopher Reid</t>
  </si>
  <si>
    <t>Brian Kavanagh</t>
  </si>
  <si>
    <t>Rachel Allen</t>
  </si>
  <si>
    <t>Pippa Dowswell</t>
  </si>
  <si>
    <t>Jazz Dawswell</t>
  </si>
  <si>
    <t>Russell Peters</t>
  </si>
  <si>
    <t>Paula Bedford</t>
  </si>
  <si>
    <t>Cristina Cooper</t>
  </si>
  <si>
    <t>Chris Bull</t>
  </si>
  <si>
    <t>Manjit Singh</t>
  </si>
  <si>
    <t>Andy Preston</t>
  </si>
  <si>
    <t>Morgan Francis</t>
  </si>
  <si>
    <t>Heather Mclarnon</t>
  </si>
  <si>
    <t>Gabriel Ellenberg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</si>
</sst>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2"/>
      <name val="Garamond"/>
    </font>
    <font>
      <b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quotePrefix="1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</xf>
    <xf numFmtId="0" fontId="4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Fill="1" applyBorder="1" applyProtection="1"/>
    <xf numFmtId="0" fontId="4" fillId="2" borderId="3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/>
    <xf numFmtId="0" fontId="0" fillId="0" borderId="2" xfId="0" applyFill="1" applyBorder="1" applyAlignment="1" applyProtection="1">
      <alignment horizontal="left"/>
    </xf>
    <xf numFmtId="0" fontId="3" fillId="0" borderId="0" xfId="0" applyFont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37" xfId="0" applyBorder="1" applyProtection="1"/>
    <xf numFmtId="0" fontId="0" fillId="0" borderId="11" xfId="0" applyBorder="1" applyProtection="1"/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0" xfId="0" applyNumberFormat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0" fillId="0" borderId="3" xfId="0" applyNumberForma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164" fontId="0" fillId="0" borderId="33" xfId="0" applyNumberFormat="1" applyBorder="1" applyAlignment="1" applyProtection="1">
      <alignment horizontal="center"/>
    </xf>
    <xf numFmtId="164" fontId="0" fillId="0" borderId="35" xfId="0" applyNumberFormat="1" applyBorder="1" applyAlignment="1" applyProtection="1">
      <alignment horizontal="center"/>
    </xf>
    <xf numFmtId="49" fontId="0" fillId="0" borderId="34" xfId="0" applyNumberFormat="1" applyBorder="1" applyAlignment="1" applyProtection="1">
      <alignment horizontal="center"/>
    </xf>
    <xf numFmtId="49" fontId="0" fillId="0" borderId="36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26" xfId="0" applyNumberFormat="1" applyBorder="1" applyAlignment="1" applyProtection="1">
      <alignment horizontal="center"/>
    </xf>
    <xf numFmtId="49" fontId="0" fillId="0" borderId="27" xfId="0" applyNumberForma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21" xfId="0" applyFont="1" applyBorder="1" applyProtection="1"/>
    <xf numFmtId="164" fontId="3" fillId="0" borderId="21" xfId="0" applyNumberFormat="1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4" fillId="0" borderId="17" xfId="0" applyFont="1" applyBorder="1" applyProtection="1"/>
    <xf numFmtId="0" fontId="4" fillId="0" borderId="18" xfId="0" applyFont="1" applyBorder="1" applyAlignment="1" applyProtection="1">
      <alignment horizontal="center"/>
    </xf>
    <xf numFmtId="0" fontId="4" fillId="0" borderId="18" xfId="0" applyFont="1" applyBorder="1" applyProtection="1"/>
    <xf numFmtId="164" fontId="4" fillId="0" borderId="18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Protection="1"/>
    <xf numFmtId="0" fontId="3" fillId="0" borderId="9" xfId="0" applyFont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15" xfId="0" applyFont="1" applyBorder="1" applyProtection="1"/>
    <xf numFmtId="164" fontId="4" fillId="0" borderId="15" xfId="0" applyNumberFormat="1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29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15" xfId="0" applyFont="1" applyBorder="1" applyProtection="1"/>
    <xf numFmtId="0" fontId="4" fillId="0" borderId="10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64" fontId="4" fillId="0" borderId="2" xfId="0" applyNumberFormat="1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164" fontId="4" fillId="0" borderId="11" xfId="0" applyNumberFormat="1" applyFont="1" applyBorder="1" applyAlignment="1" applyProtection="1">
      <alignment horizontal="center"/>
    </xf>
    <xf numFmtId="0" fontId="4" fillId="0" borderId="23" xfId="0" applyFont="1" applyBorder="1" applyProtection="1"/>
    <xf numFmtId="0" fontId="4" fillId="0" borderId="24" xfId="0" applyFont="1" applyBorder="1" applyAlignment="1" applyProtection="1">
      <alignment horizontal="center"/>
    </xf>
    <xf numFmtId="0" fontId="4" fillId="0" borderId="24" xfId="0" applyFont="1" applyBorder="1" applyProtection="1"/>
    <xf numFmtId="164" fontId="4" fillId="0" borderId="24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30" xfId="0" applyFont="1" applyBorder="1" applyProtection="1"/>
    <xf numFmtId="0" fontId="4" fillId="0" borderId="31" xfId="0" applyFont="1" applyBorder="1" applyAlignment="1" applyProtection="1">
      <alignment horizontal="center"/>
    </xf>
    <xf numFmtId="0" fontId="4" fillId="0" borderId="31" xfId="0" applyFont="1" applyBorder="1" applyProtection="1"/>
    <xf numFmtId="164" fontId="4" fillId="0" borderId="31" xfId="0" applyNumberFormat="1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164" fontId="4" fillId="0" borderId="14" xfId="0" applyNumberFormat="1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">
    <cellStyle name="Normal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1"/>
  <sheetViews>
    <sheetView showGridLines="0" tabSelected="1" topLeftCell="C1" zoomScale="80" zoomScaleNormal="80" workbookViewId="0">
      <selection activeCell="D2" sqref="D2"/>
    </sheetView>
  </sheetViews>
  <sheetFormatPr defaultRowHeight="15.75"/>
  <cols>
    <col min="1" max="1" width="11.125" style="30" hidden="1" customWidth="1"/>
    <col min="2" max="2" width="13.625" style="30" hidden="1" customWidth="1"/>
    <col min="3" max="3" width="3.75" style="30" customWidth="1"/>
    <col min="4" max="4" width="6.75" customWidth="1"/>
    <col min="5" max="8" width="6.75" style="30" hidden="1" customWidth="1"/>
    <col min="9" max="9" width="6.75" style="30" bestFit="1" customWidth="1"/>
    <col min="10" max="10" width="6.75" style="54" customWidth="1"/>
    <col min="11" max="11" width="23.375" style="57" customWidth="1"/>
    <col min="12" max="12" width="22.625" style="57" customWidth="1"/>
    <col min="13" max="13" width="4.5" style="1" customWidth="1"/>
    <col min="14" max="14" width="4.625" style="2" customWidth="1"/>
    <col min="15" max="15" width="4.375" style="1" customWidth="1"/>
    <col min="16" max="16" width="4.375" style="30" hidden="1" customWidth="1"/>
    <col min="17" max="17" width="4.375" style="61" hidden="1" customWidth="1"/>
    <col min="18" max="20" width="7.875" style="64" hidden="1" customWidth="1"/>
    <col min="21" max="26" width="9" style="54" hidden="1" customWidth="1"/>
    <col min="27" max="28" width="9" style="1" hidden="1" customWidth="1"/>
    <col min="29" max="29" width="15.875" style="54" hidden="1" customWidth="1"/>
    <col min="30" max="30" width="17.875" style="30" hidden="1" customWidth="1"/>
    <col min="31" max="31" width="13.75" style="57" hidden="1" customWidth="1"/>
    <col min="32" max="32" width="10.25" style="54" hidden="1" customWidth="1"/>
    <col min="33" max="33" width="9" style="30" hidden="1" customWidth="1"/>
    <col min="34" max="34" width="20.25" style="64" hidden="1" customWidth="1"/>
    <col min="35" max="35" width="11.625" style="30" hidden="1" customWidth="1"/>
    <col min="36" max="37" width="13.875" style="30" hidden="1" customWidth="1"/>
    <col min="38" max="38" width="12" style="30" hidden="1" customWidth="1"/>
    <col min="39" max="39" width="26.625" style="30" hidden="1" customWidth="1"/>
    <col min="40" max="42" width="15" style="30" hidden="1" customWidth="1"/>
    <col min="43" max="43" width="19.875" style="30" hidden="1" customWidth="1"/>
  </cols>
  <sheetData>
    <row r="1" spans="1:43">
      <c r="A1" s="47" t="s">
        <v>36</v>
      </c>
      <c r="B1" s="47" t="s">
        <v>38</v>
      </c>
      <c r="C1" s="48" t="s">
        <v>0</v>
      </c>
      <c r="D1" s="3" t="s">
        <v>13</v>
      </c>
      <c r="E1" s="47" t="s">
        <v>14</v>
      </c>
      <c r="F1" s="47" t="s">
        <v>35</v>
      </c>
      <c r="G1" s="47" t="s">
        <v>37</v>
      </c>
      <c r="H1" s="47" t="s">
        <v>55</v>
      </c>
      <c r="I1" s="47" t="s">
        <v>1</v>
      </c>
      <c r="J1" s="47" t="s">
        <v>30</v>
      </c>
      <c r="K1" s="47" t="s">
        <v>2</v>
      </c>
      <c r="L1" s="47" t="s">
        <v>3</v>
      </c>
      <c r="M1" s="124" t="s">
        <v>4</v>
      </c>
      <c r="N1" s="124"/>
      <c r="O1" s="124"/>
      <c r="P1" s="47"/>
      <c r="Q1" s="60"/>
      <c r="R1" s="62" t="s">
        <v>15</v>
      </c>
      <c r="S1" s="62" t="s">
        <v>5</v>
      </c>
      <c r="T1" s="62" t="s">
        <v>6</v>
      </c>
      <c r="U1" s="47" t="s">
        <v>7</v>
      </c>
      <c r="V1" s="47" t="s">
        <v>8</v>
      </c>
      <c r="W1" s="47" t="s">
        <v>4</v>
      </c>
      <c r="X1" s="68" t="s">
        <v>9</v>
      </c>
      <c r="Y1" s="68" t="s">
        <v>100</v>
      </c>
      <c r="Z1" s="73" t="str">
        <f t="shared" ref="Z1:Z64" si="0">IF(AND(H1&lt;&gt;"",Y1="Y",H1&lt;&gt;"SW",H1&lt;&gt;"SM",F1&lt;&gt;1),IF(J1="M","RESM","RESF"),IF(AND(H1="SM",Y1="Y",J1="m"),"RESM",IF(AND(H1="SW",Y1="Y",J1="f"),"RESF","")))</f>
        <v/>
      </c>
      <c r="AA1" s="24"/>
      <c r="AB1" s="24"/>
      <c r="AC1" s="76" t="s">
        <v>116</v>
      </c>
      <c r="AD1" s="76" t="s">
        <v>106</v>
      </c>
      <c r="AE1" s="77" t="s">
        <v>107</v>
      </c>
      <c r="AF1" s="77" t="s">
        <v>108</v>
      </c>
      <c r="AG1" s="47" t="s">
        <v>109</v>
      </c>
      <c r="AH1" s="80" t="s">
        <v>3</v>
      </c>
      <c r="AI1" s="80" t="s">
        <v>113</v>
      </c>
      <c r="AJ1" s="80" t="s">
        <v>114</v>
      </c>
      <c r="AK1" s="80" t="s">
        <v>137</v>
      </c>
      <c r="AL1" s="80" t="s">
        <v>138</v>
      </c>
      <c r="AM1" s="80" t="s">
        <v>364</v>
      </c>
      <c r="AN1" s="80" t="s">
        <v>365</v>
      </c>
      <c r="AO1" s="80" t="s">
        <v>366</v>
      </c>
      <c r="AP1" s="80" t="s">
        <v>367</v>
      </c>
      <c r="AQ1" s="80" t="s">
        <v>368</v>
      </c>
    </row>
    <row r="2" spans="1:43">
      <c r="A2" s="51" t="str">
        <f>IF(Z2="RESM",Z2,IF(Z2="RESF",Z2,CONCATENATE(H2,",",F2)))</f>
        <v>,1</v>
      </c>
      <c r="B2" s="51" t="str">
        <f t="shared" ref="B2:B65" si="1">CONCATENATE(J2,",",G2)</f>
        <v>M,1</v>
      </c>
      <c r="C2" s="49">
        <v>1</v>
      </c>
      <c r="D2" s="4">
        <v>919</v>
      </c>
      <c r="E2" s="51">
        <f t="shared" ref="E2:E65" si="2">IF(D2="",0,COUNTIF(K:K,K2))</f>
        <v>1</v>
      </c>
      <c r="F2" s="51">
        <f>COUNTIF(H$2:H2,H2)</f>
        <v>1</v>
      </c>
      <c r="G2" s="51">
        <f>COUNTIF(J$2:J2,J2)</f>
        <v>1</v>
      </c>
      <c r="H2" s="51" t="str">
        <f t="shared" ref="H2:H65" si="3">IF(G2&gt;3,I2,"")</f>
        <v/>
      </c>
      <c r="I2" s="51" t="str">
        <f t="shared" ref="I2:I65" si="4">IF(ISNA(VLOOKUP($D2,Runner,3,FALSE)),IF(ISNA(VLOOKUP($D2,Code,3,FALSE)),"",VLOOKUP($D2,Code,3,FALSE)),VLOOKUP($D2,Runner,3,FALSE))</f>
        <v>V40</v>
      </c>
      <c r="J2" s="51" t="str">
        <f t="shared" ref="J2:J65" si="5">IF(ISNA(VLOOKUP($D2,Runner,5,FALSE)),IF(ISNA(VLOOKUP($D2,Code,5,FALSE)),"",VLOOKUP($D2,Code,5,FALSE)),VLOOKUP($D2,Runner,5,FALSE))</f>
        <v>M</v>
      </c>
      <c r="K2" s="55" t="str">
        <f t="shared" ref="K2:K65" si="6">IF(ISNA(VLOOKUP($D2,Runner,2,FALSE)),IF(ISNA(VLOOKUP($D2,Code,2,FALSE)),"",VLOOKUP($D2,Code,2,FALSE)),VLOOKUP($D2,Runner,2,FALSE))</f>
        <v>Malcolm Muir</v>
      </c>
      <c r="L2" s="55" t="str">
        <f t="shared" ref="L2:L65" si="7">IF(ISNA(VLOOKUP($D2,Runner,4,FALSE)),IF(ISNA(VLOOKUP($D2,Code,4,FALSE)),"",VLOOKUP($D2,Code,4,FALSE)),VLOOKUP($D2,Runner,4,FALSE))</f>
        <v>Ilford AC</v>
      </c>
      <c r="M2" s="4"/>
      <c r="N2" s="5">
        <v>28</v>
      </c>
      <c r="O2" s="4">
        <v>6</v>
      </c>
      <c r="P2" s="58">
        <f>IF(M2="",P1,M2)</f>
        <v>0</v>
      </c>
      <c r="Q2" s="58">
        <f>IF(N2="",Q1,N2)</f>
        <v>28</v>
      </c>
      <c r="R2" s="63">
        <f>(P2*3600)/86400</f>
        <v>0</v>
      </c>
      <c r="S2" s="65">
        <f>(LEFT(Q2,2)*60)/86400</f>
        <v>1.9444444444444445E-2</v>
      </c>
      <c r="T2" s="65">
        <f>O2/86400</f>
        <v>6.9444444444444444E-5</v>
      </c>
      <c r="U2" s="51">
        <f>COUNTIF(L$2:L2,L2)</f>
        <v>1</v>
      </c>
      <c r="V2" s="51">
        <f t="shared" ref="V2:V65" si="8">IF(U2&lt;=$AD$1,C2,"")</f>
        <v>1</v>
      </c>
      <c r="W2" s="63">
        <f>R2+S2+T2</f>
        <v>1.951388888888889E-2</v>
      </c>
      <c r="X2" s="69">
        <f>IF(U2&lt;=$AD$1,R2+S2+T2,"")</f>
        <v>1.951388888888889E-2</v>
      </c>
      <c r="Y2" s="71">
        <f t="shared" ref="Y2:Y65" si="9">IF(ISNA(VLOOKUP($D2,Runner,7,FALSE)),IF(ISNA(VLOOKUP($D2,Code,6,FALSE)),"",VLOOKUP($D2,Code,6,FALSE)),VLOOKUP($D2,Runner,7,FALSE))</f>
        <v>0</v>
      </c>
      <c r="Z2" s="74" t="str">
        <f t="shared" si="0"/>
        <v/>
      </c>
      <c r="AA2" s="25"/>
      <c r="AB2" s="25"/>
      <c r="AC2" s="44" t="str">
        <f>IF(AG2&lt;&gt;"",CONCATENATE(J2,AG2),"")</f>
        <v/>
      </c>
      <c r="AD2" s="44" t="str">
        <f>CONCATENATE(J2,L2)</f>
        <v>MIlford AC</v>
      </c>
      <c r="AE2" s="78">
        <f>IF(AD2="","",COUNTIF($AD$2:AD2,AD2))</f>
        <v>1</v>
      </c>
      <c r="AF2" s="79">
        <f>IF(AD2="","",SUMIF(AD$2:AD2,AD2,G$2:G2))</f>
        <v>1</v>
      </c>
      <c r="AG2" s="79" t="str">
        <f>IF(AK2&lt;&gt;"",COUNTIF($AK$1:AK1,AK2)+AK2,IF(AL2&lt;&gt;"",COUNTIF($AL$1:AL1,AL2)+AL2,""))</f>
        <v/>
      </c>
      <c r="AH2" s="79" t="str">
        <f>L2</f>
        <v>Ilford AC</v>
      </c>
      <c r="AI2" s="79" t="str">
        <f>IF(AND(J2="M", AH2&lt;&gt;"U/A",AE2=Prizewinners!$J$1),AF2,"")</f>
        <v/>
      </c>
      <c r="AJ2" s="44" t="str">
        <f>IF(AND(J2="F",  AH2&lt;&gt;"U/A",AE2=Prizewinners!$J$16),AF2,"")</f>
        <v/>
      </c>
      <c r="AK2" s="44" t="str">
        <f>IF(AI2&lt;&gt;"",RANK(AI2,AI$2:AI$501,1),"")</f>
        <v/>
      </c>
      <c r="AL2" s="44" t="str">
        <f>IF(AJ2&lt;&gt;"",RANK(AJ2,AJ$2:AJ$501,1),"")</f>
        <v/>
      </c>
      <c r="AM2" s="44" t="str">
        <f>CONCATENATE(AD2,AE2)</f>
        <v>MIlford AC1</v>
      </c>
      <c r="AN2" s="44" t="str">
        <f t="shared" ref="AN2:AN65" si="10">IF(AG2&lt;&gt;"",VLOOKUP(CONCATENATE(AD2,"1"),Scoring_Team,5,FALSE),"")</f>
        <v/>
      </c>
      <c r="AO2" s="44" t="str">
        <f t="shared" ref="AO2:AO65" si="11">IF(AG2&lt;&gt;"",VLOOKUP(CONCATENATE(AD2,"2"),Scoring_Team,5,FALSE),"")</f>
        <v/>
      </c>
      <c r="AP2" s="44" t="str">
        <f t="shared" ref="AP2:AP65" si="12">IF(AG2&lt;&gt;"",VLOOKUP(CONCATENATE(AD2,"3"),Scoring_Team,5,FALSE),"")</f>
        <v/>
      </c>
      <c r="AQ2" s="44" t="str">
        <f>K2</f>
        <v>Malcolm Muir</v>
      </c>
    </row>
    <row r="3" spans="1:43">
      <c r="A3" s="51" t="str">
        <f t="shared" ref="A3:A66" si="13">IF(Z3="RESM",Z3,IF(Z3="RESF",Z3,CONCATENATE(H3,",",F3)))</f>
        <v>,2</v>
      </c>
      <c r="B3" s="51" t="str">
        <f t="shared" si="1"/>
        <v>M,2</v>
      </c>
      <c r="C3" s="50">
        <f>C2+1</f>
        <v>2</v>
      </c>
      <c r="D3" s="4">
        <v>863</v>
      </c>
      <c r="E3" s="51">
        <f t="shared" si="2"/>
        <v>1</v>
      </c>
      <c r="F3" s="51">
        <f>COUNTIF(H$2:H3,H3)</f>
        <v>2</v>
      </c>
      <c r="G3" s="51">
        <f>COUNTIF(J$2:J3,J3)</f>
        <v>2</v>
      </c>
      <c r="H3" s="51" t="str">
        <f t="shared" si="3"/>
        <v/>
      </c>
      <c r="I3" s="51" t="str">
        <f t="shared" si="4"/>
        <v>SM</v>
      </c>
      <c r="J3" s="51" t="str">
        <f t="shared" si="5"/>
        <v>M</v>
      </c>
      <c r="K3" s="55" t="str">
        <f t="shared" si="6"/>
        <v>Euan Brown</v>
      </c>
      <c r="L3" s="55" t="str">
        <f t="shared" si="7"/>
        <v>East London Runners</v>
      </c>
      <c r="M3" s="4"/>
      <c r="N3" s="5"/>
      <c r="O3" s="4">
        <v>26</v>
      </c>
      <c r="P3" s="58">
        <f t="shared" ref="P3:P66" si="14">IF(M3="",P2,M3)</f>
        <v>0</v>
      </c>
      <c r="Q3" s="58">
        <f t="shared" ref="Q3:Q66" si="15">IF(N3="",Q2,N3)</f>
        <v>28</v>
      </c>
      <c r="R3" s="63">
        <f t="shared" ref="R3:R66" si="16">(P3*3600)/86400</f>
        <v>0</v>
      </c>
      <c r="S3" s="65">
        <f t="shared" ref="S3:S66" si="17">(LEFT(Q3,2)*60)/86400</f>
        <v>1.9444444444444445E-2</v>
      </c>
      <c r="T3" s="65">
        <f t="shared" ref="T3:T66" si="18">O3/86400</f>
        <v>3.0092592592592595E-4</v>
      </c>
      <c r="U3" s="51">
        <f>COUNTIF(L$2:L3,L3)</f>
        <v>1</v>
      </c>
      <c r="V3" s="51">
        <f t="shared" si="8"/>
        <v>2</v>
      </c>
      <c r="W3" s="63">
        <f>R3+S3+T3</f>
        <v>1.9745370370370371E-2</v>
      </c>
      <c r="X3" s="69">
        <f t="shared" ref="X3:X66" si="19">IF(U3&lt;=$AD$1,R3+S3+T3,"")</f>
        <v>1.9745370370370371E-2</v>
      </c>
      <c r="Y3" s="71">
        <f t="shared" si="9"/>
        <v>0</v>
      </c>
      <c r="Z3" s="74" t="str">
        <f t="shared" si="0"/>
        <v/>
      </c>
      <c r="AA3" s="25"/>
      <c r="AB3" s="25"/>
      <c r="AC3" s="44" t="str">
        <f t="shared" ref="AC3:AC66" si="20">IF(AG3&lt;&gt;"",CONCATENATE(J3,AG3),"")</f>
        <v/>
      </c>
      <c r="AD3" s="44" t="str">
        <f t="shared" ref="AD3:AD66" si="21">CONCATENATE(J3,L3)</f>
        <v>MEast London Runners</v>
      </c>
      <c r="AE3" s="78">
        <f>IF(AD3="","",COUNTIF($AD$2:AD3,AD3))</f>
        <v>1</v>
      </c>
      <c r="AF3" s="79">
        <f>IF(AD3="","",SUMIF(AD$2:AD3,AD3,G$2:G3))</f>
        <v>2</v>
      </c>
      <c r="AG3" s="79" t="str">
        <f>IF(AK3&lt;&gt;"",COUNTIF($AK$1:AK2,AK3)+AK3,IF(AL3&lt;&gt;"",COUNTIF($AL$1:AL2,AL3)+AL3,""))</f>
        <v/>
      </c>
      <c r="AH3" s="79" t="str">
        <f>L3</f>
        <v>East London Runners</v>
      </c>
      <c r="AI3" s="79" t="str">
        <f>IF(AND(J3="M", AH3&lt;&gt;"U/A",AE3=Prizewinners!$J$1),AF3,"")</f>
        <v/>
      </c>
      <c r="AJ3" s="44" t="str">
        <f>IF(AND(J3="F",  AH3&lt;&gt;"U/A",AE3=Prizewinners!$J$16),AF3,"")</f>
        <v/>
      </c>
      <c r="AK3" s="44" t="str">
        <f t="shared" ref="AK3:AK66" si="22">IF(AI3&lt;&gt;"",RANK(AI3,AI$2:AI$501,1),"")</f>
        <v/>
      </c>
      <c r="AL3" s="44" t="str">
        <f t="shared" ref="AL3:AL66" si="23">IF(AJ3&lt;&gt;"",RANK(AJ3,AJ$2:AJ$501,1),"")</f>
        <v/>
      </c>
      <c r="AM3" s="44" t="str">
        <f t="shared" ref="AM3:AM9" si="24">CONCATENATE(AD3,AE3)</f>
        <v>MEast London Runners1</v>
      </c>
      <c r="AN3" s="44" t="str">
        <f t="shared" si="10"/>
        <v/>
      </c>
      <c r="AO3" s="44" t="str">
        <f t="shared" si="11"/>
        <v/>
      </c>
      <c r="AP3" s="44" t="str">
        <f t="shared" si="12"/>
        <v/>
      </c>
      <c r="AQ3" s="44" t="str">
        <f t="shared" ref="AQ3:AQ66" si="25">K3</f>
        <v>Euan Brown</v>
      </c>
    </row>
    <row r="4" spans="1:43">
      <c r="A4" s="51" t="str">
        <f t="shared" si="13"/>
        <v>,3</v>
      </c>
      <c r="B4" s="51" t="str">
        <f t="shared" si="1"/>
        <v>m,3</v>
      </c>
      <c r="C4" s="50">
        <f t="shared" ref="C4:C67" si="26">C3+1</f>
        <v>3</v>
      </c>
      <c r="D4" s="4">
        <v>995</v>
      </c>
      <c r="E4" s="51">
        <f t="shared" si="2"/>
        <v>1</v>
      </c>
      <c r="F4" s="51">
        <f>COUNTIF(H$2:H4,H4)</f>
        <v>3</v>
      </c>
      <c r="G4" s="51">
        <f>COUNTIF(J$2:J4,J4)</f>
        <v>3</v>
      </c>
      <c r="H4" s="51" t="str">
        <f t="shared" si="3"/>
        <v/>
      </c>
      <c r="I4" s="51" t="str">
        <f t="shared" si="4"/>
        <v>SM</v>
      </c>
      <c r="J4" s="51" t="str">
        <f t="shared" si="5"/>
        <v>m</v>
      </c>
      <c r="K4" s="55" t="str">
        <f t="shared" si="6"/>
        <v>Thomas Grimes</v>
      </c>
      <c r="L4" s="55" t="str">
        <f t="shared" si="7"/>
        <v>East London Runners</v>
      </c>
      <c r="M4" s="4"/>
      <c r="N4" s="5"/>
      <c r="O4" s="4">
        <v>37</v>
      </c>
      <c r="P4" s="58">
        <f t="shared" si="14"/>
        <v>0</v>
      </c>
      <c r="Q4" s="58">
        <f t="shared" si="15"/>
        <v>28</v>
      </c>
      <c r="R4" s="63">
        <f t="shared" si="16"/>
        <v>0</v>
      </c>
      <c r="S4" s="65">
        <f>(LEFT(Q4,2)*60)/86400</f>
        <v>1.9444444444444445E-2</v>
      </c>
      <c r="T4" s="65">
        <f t="shared" si="18"/>
        <v>4.2824074074074075E-4</v>
      </c>
      <c r="U4" s="51">
        <f>COUNTIF(L$2:L4,L4)</f>
        <v>2</v>
      </c>
      <c r="V4" s="51">
        <f t="shared" si="8"/>
        <v>3</v>
      </c>
      <c r="W4" s="63">
        <f t="shared" ref="W4:W67" si="27">R4+S4+T4</f>
        <v>1.9872685185185184E-2</v>
      </c>
      <c r="X4" s="69">
        <f t="shared" si="19"/>
        <v>1.9872685185185184E-2</v>
      </c>
      <c r="Y4" s="71">
        <f t="shared" si="9"/>
        <v>0</v>
      </c>
      <c r="Z4" s="74" t="str">
        <f t="shared" si="0"/>
        <v/>
      </c>
      <c r="AA4" s="25"/>
      <c r="AB4" s="25"/>
      <c r="AC4" s="44" t="str">
        <f t="shared" si="20"/>
        <v/>
      </c>
      <c r="AD4" s="44" t="str">
        <f t="shared" si="21"/>
        <v>mEast London Runners</v>
      </c>
      <c r="AE4" s="78">
        <f>IF(AD4="","",COUNTIF($AD$2:AD4,AD4))</f>
        <v>2</v>
      </c>
      <c r="AF4" s="79">
        <f>IF(AD4="","",SUMIF(AD$2:AD4,AD4,G$2:G4))</f>
        <v>5</v>
      </c>
      <c r="AG4" s="79" t="str">
        <f>IF(AK4&lt;&gt;"",COUNTIF($AK$1:AK3,AK4)+AK4,IF(AL4&lt;&gt;"",COUNTIF($AL$1:AL3,AL4)+AL4,""))</f>
        <v/>
      </c>
      <c r="AH4" s="79" t="str">
        <f t="shared" ref="AH4:AH66" si="28">L4</f>
        <v>East London Runners</v>
      </c>
      <c r="AI4" s="79" t="str">
        <f>IF(AND(J4="M", AH4&lt;&gt;"U/A",AE4=Prizewinners!$J$1),AF4,"")</f>
        <v/>
      </c>
      <c r="AJ4" s="44" t="str">
        <f>IF(AND(J4="F",  AH4&lt;&gt;"U/A",AE4=Prizewinners!$J$16),AF4,"")</f>
        <v/>
      </c>
      <c r="AK4" s="44" t="str">
        <f t="shared" si="22"/>
        <v/>
      </c>
      <c r="AL4" s="44" t="str">
        <f t="shared" si="23"/>
        <v/>
      </c>
      <c r="AM4" s="44" t="str">
        <f t="shared" si="24"/>
        <v>mEast London Runners2</v>
      </c>
      <c r="AN4" s="44" t="str">
        <f t="shared" si="10"/>
        <v/>
      </c>
      <c r="AO4" s="44" t="str">
        <f t="shared" si="11"/>
        <v/>
      </c>
      <c r="AP4" s="44" t="str">
        <f t="shared" si="12"/>
        <v/>
      </c>
      <c r="AQ4" s="44" t="str">
        <f t="shared" si="25"/>
        <v>Thomas Grimes</v>
      </c>
    </row>
    <row r="5" spans="1:43">
      <c r="A5" s="51" t="str">
        <f t="shared" si="13"/>
        <v>V40,1</v>
      </c>
      <c r="B5" s="51" t="str">
        <f t="shared" si="1"/>
        <v>M,4</v>
      </c>
      <c r="C5" s="50">
        <f t="shared" si="26"/>
        <v>4</v>
      </c>
      <c r="D5" s="4">
        <v>900</v>
      </c>
      <c r="E5" s="51">
        <f t="shared" si="2"/>
        <v>1</v>
      </c>
      <c r="F5" s="51">
        <f>COUNTIF(H$2:H5,H5)</f>
        <v>1</v>
      </c>
      <c r="G5" s="51">
        <f>COUNTIF(J$2:J5,J5)</f>
        <v>4</v>
      </c>
      <c r="H5" s="51" t="str">
        <f t="shared" si="3"/>
        <v>V40</v>
      </c>
      <c r="I5" s="51" t="str">
        <f t="shared" si="4"/>
        <v>V40</v>
      </c>
      <c r="J5" s="51" t="str">
        <f t="shared" si="5"/>
        <v>M</v>
      </c>
      <c r="K5" s="55" t="str">
        <f t="shared" si="6"/>
        <v>Richard Heath</v>
      </c>
      <c r="L5" s="55" t="str">
        <f t="shared" si="7"/>
        <v>Havering 90 Joggers</v>
      </c>
      <c r="M5" s="4"/>
      <c r="N5" s="5"/>
      <c r="O5" s="4">
        <v>56</v>
      </c>
      <c r="P5" s="58">
        <f t="shared" si="14"/>
        <v>0</v>
      </c>
      <c r="Q5" s="58">
        <f t="shared" si="15"/>
        <v>28</v>
      </c>
      <c r="R5" s="63">
        <f t="shared" si="16"/>
        <v>0</v>
      </c>
      <c r="S5" s="65">
        <f t="shared" si="17"/>
        <v>1.9444444444444445E-2</v>
      </c>
      <c r="T5" s="65">
        <f t="shared" si="18"/>
        <v>6.4814814814814813E-4</v>
      </c>
      <c r="U5" s="51">
        <f>COUNTIF(L$2:L5,L5)</f>
        <v>1</v>
      </c>
      <c r="V5" s="51">
        <f t="shared" si="8"/>
        <v>4</v>
      </c>
      <c r="W5" s="63">
        <f t="shared" si="27"/>
        <v>2.0092592592592592E-2</v>
      </c>
      <c r="X5" s="69">
        <f t="shared" si="19"/>
        <v>2.0092592592592592E-2</v>
      </c>
      <c r="Y5" s="71">
        <f t="shared" si="9"/>
        <v>0</v>
      </c>
      <c r="Z5" s="74" t="str">
        <f t="shared" si="0"/>
        <v/>
      </c>
      <c r="AA5" s="25"/>
      <c r="AB5" s="25"/>
      <c r="AC5" s="44" t="str">
        <f t="shared" si="20"/>
        <v/>
      </c>
      <c r="AD5" s="44" t="str">
        <f t="shared" si="21"/>
        <v>MHavering 90 Joggers</v>
      </c>
      <c r="AE5" s="78">
        <f>IF(AD5="","",COUNTIF($AD$2:AD5,AD5))</f>
        <v>1</v>
      </c>
      <c r="AF5" s="79">
        <f>IF(AD5="","",SUMIF(AD$2:AD5,AD5,G$2:G5))</f>
        <v>4</v>
      </c>
      <c r="AG5" s="79" t="str">
        <f>IF(AK5&lt;&gt;"",COUNTIF($AK$1:AK4,AK5)+AK5,IF(AL5&lt;&gt;"",COUNTIF($AL$1:AL4,AL5)+AL5,""))</f>
        <v/>
      </c>
      <c r="AH5" s="79" t="str">
        <f t="shared" si="28"/>
        <v>Havering 90 Joggers</v>
      </c>
      <c r="AI5" s="79" t="str">
        <f>IF(AND(J5="M", AH5&lt;&gt;"U/A",AE5=Prizewinners!$J$1),AF5,"")</f>
        <v/>
      </c>
      <c r="AJ5" s="44" t="str">
        <f>IF(AND(J5="F",  AH5&lt;&gt;"U/A",AE5=Prizewinners!$J$16),AF5,"")</f>
        <v/>
      </c>
      <c r="AK5" s="44" t="str">
        <f t="shared" si="22"/>
        <v/>
      </c>
      <c r="AL5" s="44" t="str">
        <f t="shared" si="23"/>
        <v/>
      </c>
      <c r="AM5" s="44" t="str">
        <f t="shared" si="24"/>
        <v>MHavering 90 Joggers1</v>
      </c>
      <c r="AN5" s="44" t="str">
        <f t="shared" si="10"/>
        <v/>
      </c>
      <c r="AO5" s="44" t="str">
        <f t="shared" si="11"/>
        <v/>
      </c>
      <c r="AP5" s="44" t="str">
        <f t="shared" si="12"/>
        <v/>
      </c>
      <c r="AQ5" s="44" t="str">
        <f t="shared" si="25"/>
        <v>Richard Heath</v>
      </c>
    </row>
    <row r="6" spans="1:43">
      <c r="A6" s="51" t="str">
        <f t="shared" si="13"/>
        <v>SM,1</v>
      </c>
      <c r="B6" s="51" t="str">
        <f t="shared" si="1"/>
        <v>M,5</v>
      </c>
      <c r="C6" s="50">
        <f t="shared" si="26"/>
        <v>5</v>
      </c>
      <c r="D6" s="4">
        <v>862</v>
      </c>
      <c r="E6" s="51">
        <f t="shared" si="2"/>
        <v>1</v>
      </c>
      <c r="F6" s="51">
        <f>COUNTIF(H$2:H6,H6)</f>
        <v>1</v>
      </c>
      <c r="G6" s="51">
        <f>COUNTIF(J$2:J6,J6)</f>
        <v>5</v>
      </c>
      <c r="H6" s="51" t="str">
        <f t="shared" si="3"/>
        <v>SM</v>
      </c>
      <c r="I6" s="51" t="str">
        <f t="shared" si="4"/>
        <v>SM</v>
      </c>
      <c r="J6" s="51" t="str">
        <f t="shared" si="5"/>
        <v>M</v>
      </c>
      <c r="K6" s="55" t="str">
        <f t="shared" si="6"/>
        <v>Mark Boulton</v>
      </c>
      <c r="L6" s="55" t="str">
        <f t="shared" si="7"/>
        <v>East London Runners</v>
      </c>
      <c r="M6" s="4"/>
      <c r="N6" s="5">
        <v>29</v>
      </c>
      <c r="O6" s="4">
        <v>0</v>
      </c>
      <c r="P6" s="58">
        <f t="shared" si="14"/>
        <v>0</v>
      </c>
      <c r="Q6" s="58">
        <f t="shared" si="15"/>
        <v>29</v>
      </c>
      <c r="R6" s="63">
        <f t="shared" si="16"/>
        <v>0</v>
      </c>
      <c r="S6" s="65">
        <f t="shared" si="17"/>
        <v>2.013888888888889E-2</v>
      </c>
      <c r="T6" s="65">
        <f t="shared" si="18"/>
        <v>0</v>
      </c>
      <c r="U6" s="51">
        <f>COUNTIF(L$2:L6,L6)</f>
        <v>3</v>
      </c>
      <c r="V6" s="51">
        <f t="shared" si="8"/>
        <v>5</v>
      </c>
      <c r="W6" s="63">
        <f t="shared" si="27"/>
        <v>2.013888888888889E-2</v>
      </c>
      <c r="X6" s="69">
        <f t="shared" si="19"/>
        <v>2.013888888888889E-2</v>
      </c>
      <c r="Y6" s="71">
        <f t="shared" si="9"/>
        <v>0</v>
      </c>
      <c r="Z6" s="74" t="str">
        <f t="shared" si="0"/>
        <v/>
      </c>
      <c r="AA6" s="25"/>
      <c r="AB6" s="25"/>
      <c r="AC6" s="44" t="str">
        <f t="shared" si="20"/>
        <v>M1</v>
      </c>
      <c r="AD6" s="44" t="str">
        <f t="shared" si="21"/>
        <v>MEast London Runners</v>
      </c>
      <c r="AE6" s="78">
        <f>IF(AD6="","",COUNTIF($AD$2:AD6,AD6))</f>
        <v>3</v>
      </c>
      <c r="AF6" s="79">
        <f>IF(AD6="","",SUMIF(AD$2:AD6,AD6,G$2:G6))</f>
        <v>10</v>
      </c>
      <c r="AG6" s="79">
        <f>IF(AK6&lt;&gt;"",COUNTIF($AK$1:AK5,AK6)+AK6,IF(AL6&lt;&gt;"",COUNTIF($AL$1:AL5,AL6)+AL6,""))</f>
        <v>1</v>
      </c>
      <c r="AH6" s="79" t="str">
        <f t="shared" si="28"/>
        <v>East London Runners</v>
      </c>
      <c r="AI6" s="79">
        <f>IF(AND(J6="M", AH6&lt;&gt;"U/A",AE6=Prizewinners!$J$1),AF6,"")</f>
        <v>10</v>
      </c>
      <c r="AJ6" s="44" t="str">
        <f>IF(AND(J6="F",  AH6&lt;&gt;"U/A",AE6=Prizewinners!$J$16),AF6,"")</f>
        <v/>
      </c>
      <c r="AK6" s="44">
        <f t="shared" si="22"/>
        <v>1</v>
      </c>
      <c r="AL6" s="44" t="str">
        <f t="shared" si="23"/>
        <v/>
      </c>
      <c r="AM6" s="44" t="str">
        <f t="shared" si="24"/>
        <v>MEast London Runners3</v>
      </c>
      <c r="AN6" s="44" t="str">
        <f t="shared" si="10"/>
        <v>Euan Brown</v>
      </c>
      <c r="AO6" s="44" t="str">
        <f t="shared" si="11"/>
        <v>Thomas Grimes</v>
      </c>
      <c r="AP6" s="44" t="str">
        <f t="shared" si="12"/>
        <v>Mark Boulton</v>
      </c>
      <c r="AQ6" s="44" t="str">
        <f t="shared" si="25"/>
        <v>Mark Boulton</v>
      </c>
    </row>
    <row r="7" spans="1:43">
      <c r="A7" s="51" t="str">
        <f t="shared" si="13"/>
        <v>V40,2</v>
      </c>
      <c r="B7" s="51" t="str">
        <f t="shared" si="1"/>
        <v>m,6</v>
      </c>
      <c r="C7" s="50">
        <f t="shared" si="26"/>
        <v>6</v>
      </c>
      <c r="D7" s="4">
        <v>974</v>
      </c>
      <c r="E7" s="51">
        <f t="shared" si="2"/>
        <v>1</v>
      </c>
      <c r="F7" s="51">
        <f>COUNTIF(H$2:H7,H7)</f>
        <v>2</v>
      </c>
      <c r="G7" s="51">
        <f>COUNTIF(J$2:J7,J7)</f>
        <v>6</v>
      </c>
      <c r="H7" s="51" t="str">
        <f t="shared" si="3"/>
        <v>V40</v>
      </c>
      <c r="I7" s="51" t="str">
        <f t="shared" si="4"/>
        <v>V40</v>
      </c>
      <c r="J7" s="51" t="str">
        <f t="shared" si="5"/>
        <v>m</v>
      </c>
      <c r="K7" s="55" t="str">
        <f t="shared" si="6"/>
        <v>Stephen Philcox</v>
      </c>
      <c r="L7" s="55" t="str">
        <f t="shared" si="7"/>
        <v>Ilford AC</v>
      </c>
      <c r="M7" s="4"/>
      <c r="N7" s="5"/>
      <c r="O7" s="4">
        <v>11</v>
      </c>
      <c r="P7" s="58">
        <f t="shared" si="14"/>
        <v>0</v>
      </c>
      <c r="Q7" s="58">
        <f t="shared" si="15"/>
        <v>29</v>
      </c>
      <c r="R7" s="63">
        <f t="shared" si="16"/>
        <v>0</v>
      </c>
      <c r="S7" s="65">
        <f t="shared" si="17"/>
        <v>2.013888888888889E-2</v>
      </c>
      <c r="T7" s="65">
        <f t="shared" si="18"/>
        <v>1.273148148148148E-4</v>
      </c>
      <c r="U7" s="51">
        <f>COUNTIF(L$2:L7,L7)</f>
        <v>2</v>
      </c>
      <c r="V7" s="51">
        <f t="shared" si="8"/>
        <v>6</v>
      </c>
      <c r="W7" s="63">
        <f t="shared" si="27"/>
        <v>2.0266203703703706E-2</v>
      </c>
      <c r="X7" s="69">
        <f t="shared" si="19"/>
        <v>2.0266203703703706E-2</v>
      </c>
      <c r="Y7" s="71">
        <f t="shared" si="9"/>
        <v>0</v>
      </c>
      <c r="Z7" s="74" t="str">
        <f t="shared" si="0"/>
        <v/>
      </c>
      <c r="AA7" s="25"/>
      <c r="AB7" s="25"/>
      <c r="AC7" s="44" t="str">
        <f t="shared" si="20"/>
        <v/>
      </c>
      <c r="AD7" s="44" t="str">
        <f t="shared" si="21"/>
        <v>mIlford AC</v>
      </c>
      <c r="AE7" s="78">
        <f>IF(AD7="","",COUNTIF($AD$2:AD7,AD7))</f>
        <v>2</v>
      </c>
      <c r="AF7" s="79">
        <f>IF(AD7="","",SUMIF(AD$2:AD7,AD7,G$2:G7))</f>
        <v>7</v>
      </c>
      <c r="AG7" s="79" t="str">
        <f>IF(AK7&lt;&gt;"",COUNTIF($AK$1:AK6,AK7)+AK7,IF(AL7&lt;&gt;"",COUNTIF($AL$1:AL6,AL7)+AL7,""))</f>
        <v/>
      </c>
      <c r="AH7" s="79" t="str">
        <f t="shared" si="28"/>
        <v>Ilford AC</v>
      </c>
      <c r="AI7" s="79" t="str">
        <f>IF(AND(J7="M", AH7&lt;&gt;"U/A",AE7=Prizewinners!$J$1),AF7,"")</f>
        <v/>
      </c>
      <c r="AJ7" s="44" t="str">
        <f>IF(AND(J7="F",  AH7&lt;&gt;"U/A",AE7=Prizewinners!$J$16),AF7,"")</f>
        <v/>
      </c>
      <c r="AK7" s="44" t="str">
        <f t="shared" si="22"/>
        <v/>
      </c>
      <c r="AL7" s="44" t="str">
        <f t="shared" si="23"/>
        <v/>
      </c>
      <c r="AM7" s="44" t="str">
        <f t="shared" si="24"/>
        <v>mIlford AC2</v>
      </c>
      <c r="AN7" s="44" t="str">
        <f t="shared" si="10"/>
        <v/>
      </c>
      <c r="AO7" s="44" t="str">
        <f t="shared" si="11"/>
        <v/>
      </c>
      <c r="AP7" s="44" t="str">
        <f t="shared" si="12"/>
        <v/>
      </c>
      <c r="AQ7" s="44" t="str">
        <f t="shared" si="25"/>
        <v>Stephen Philcox</v>
      </c>
    </row>
    <row r="8" spans="1:43">
      <c r="A8" s="51" t="str">
        <f t="shared" si="13"/>
        <v>SM,2</v>
      </c>
      <c r="B8" s="51" t="str">
        <f t="shared" si="1"/>
        <v>M,7</v>
      </c>
      <c r="C8" s="50">
        <f t="shared" si="26"/>
        <v>7</v>
      </c>
      <c r="D8" s="4">
        <v>860</v>
      </c>
      <c r="E8" s="51">
        <f t="shared" si="2"/>
        <v>1</v>
      </c>
      <c r="F8" s="51">
        <f>COUNTIF(H$2:H8,H8)</f>
        <v>2</v>
      </c>
      <c r="G8" s="51">
        <f>COUNTIF(J$2:J8,J8)</f>
        <v>7</v>
      </c>
      <c r="H8" s="51" t="str">
        <f t="shared" si="3"/>
        <v>SM</v>
      </c>
      <c r="I8" s="51" t="str">
        <f t="shared" si="4"/>
        <v>SM</v>
      </c>
      <c r="J8" s="51" t="str">
        <f t="shared" si="5"/>
        <v>M</v>
      </c>
      <c r="K8" s="55" t="str">
        <f t="shared" si="6"/>
        <v>Alex Bee</v>
      </c>
      <c r="L8" s="55" t="str">
        <f t="shared" si="7"/>
        <v>East London Runners</v>
      </c>
      <c r="M8" s="4"/>
      <c r="N8" s="5"/>
      <c r="O8" s="4">
        <v>17</v>
      </c>
      <c r="P8" s="58">
        <f t="shared" si="14"/>
        <v>0</v>
      </c>
      <c r="Q8" s="58">
        <f t="shared" si="15"/>
        <v>29</v>
      </c>
      <c r="R8" s="63">
        <f t="shared" si="16"/>
        <v>0</v>
      </c>
      <c r="S8" s="65">
        <f t="shared" si="17"/>
        <v>2.013888888888889E-2</v>
      </c>
      <c r="T8" s="65">
        <f t="shared" si="18"/>
        <v>1.9675925925925926E-4</v>
      </c>
      <c r="U8" s="51">
        <f>COUNTIF(L$2:L8,L8)</f>
        <v>4</v>
      </c>
      <c r="V8" s="51">
        <f t="shared" si="8"/>
        <v>7</v>
      </c>
      <c r="W8" s="63">
        <f t="shared" si="27"/>
        <v>2.0335648148148148E-2</v>
      </c>
      <c r="X8" s="69">
        <f t="shared" si="19"/>
        <v>2.0335648148148148E-2</v>
      </c>
      <c r="Y8" s="71">
        <f t="shared" si="9"/>
        <v>0</v>
      </c>
      <c r="Z8" s="74" t="str">
        <f t="shared" si="0"/>
        <v/>
      </c>
      <c r="AA8" s="25"/>
      <c r="AB8" s="25"/>
      <c r="AC8" s="44" t="str">
        <f t="shared" si="20"/>
        <v/>
      </c>
      <c r="AD8" s="44" t="str">
        <f t="shared" si="21"/>
        <v>MEast London Runners</v>
      </c>
      <c r="AE8" s="78">
        <f>IF(AD8="","",COUNTIF($AD$2:AD8,AD8))</f>
        <v>4</v>
      </c>
      <c r="AF8" s="79">
        <f>IF(AD8="","",SUMIF(AD$2:AD8,AD8,G$2:G8))</f>
        <v>17</v>
      </c>
      <c r="AG8" s="79" t="str">
        <f>IF(AK8&lt;&gt;"",COUNTIF($AK$1:AK7,AK8)+AK8,IF(AL8&lt;&gt;"",COUNTIF($AL$1:AL7,AL8)+AL8,""))</f>
        <v/>
      </c>
      <c r="AH8" s="79" t="str">
        <f t="shared" si="28"/>
        <v>East London Runners</v>
      </c>
      <c r="AI8" s="79" t="str">
        <f>IF(AND(J8="M", AH8&lt;&gt;"U/A",AE8=Prizewinners!$J$1),AF8,"")</f>
        <v/>
      </c>
      <c r="AJ8" s="44" t="str">
        <f>IF(AND(J8="F",  AH8&lt;&gt;"U/A",AE8=Prizewinners!$J$16),AF8,"")</f>
        <v/>
      </c>
      <c r="AK8" s="44" t="str">
        <f t="shared" si="22"/>
        <v/>
      </c>
      <c r="AL8" s="44" t="str">
        <f t="shared" si="23"/>
        <v/>
      </c>
      <c r="AM8" s="44" t="str">
        <f t="shared" si="24"/>
        <v>MEast London Runners4</v>
      </c>
      <c r="AN8" s="44" t="str">
        <f t="shared" si="10"/>
        <v/>
      </c>
      <c r="AO8" s="44" t="str">
        <f t="shared" si="11"/>
        <v/>
      </c>
      <c r="AP8" s="44" t="str">
        <f t="shared" si="12"/>
        <v/>
      </c>
      <c r="AQ8" s="44" t="str">
        <f t="shared" si="25"/>
        <v>Alex Bee</v>
      </c>
    </row>
    <row r="9" spans="1:43">
      <c r="A9" s="51" t="str">
        <f t="shared" si="13"/>
        <v>SM,3</v>
      </c>
      <c r="B9" s="51" t="str">
        <f t="shared" si="1"/>
        <v>m,8</v>
      </c>
      <c r="C9" s="50">
        <f t="shared" si="26"/>
        <v>8</v>
      </c>
      <c r="D9" s="4">
        <v>984</v>
      </c>
      <c r="E9" s="51">
        <f t="shared" si="2"/>
        <v>1</v>
      </c>
      <c r="F9" s="51">
        <f>COUNTIF(H$2:H9,H9)</f>
        <v>3</v>
      </c>
      <c r="G9" s="51">
        <f>COUNTIF(J$2:J9,J9)</f>
        <v>8</v>
      </c>
      <c r="H9" s="51" t="str">
        <f t="shared" si="3"/>
        <v>SM</v>
      </c>
      <c r="I9" s="51" t="str">
        <f t="shared" si="4"/>
        <v>SM</v>
      </c>
      <c r="J9" s="51" t="str">
        <f t="shared" si="5"/>
        <v>m</v>
      </c>
      <c r="K9" s="55" t="str">
        <f t="shared" si="6"/>
        <v>Liviu Ionita</v>
      </c>
      <c r="L9" s="55" t="str">
        <f t="shared" si="7"/>
        <v>Barking Road Runners</v>
      </c>
      <c r="M9" s="4"/>
      <c r="N9" s="5"/>
      <c r="O9" s="4">
        <v>21</v>
      </c>
      <c r="P9" s="58">
        <f t="shared" si="14"/>
        <v>0</v>
      </c>
      <c r="Q9" s="58">
        <f t="shared" si="15"/>
        <v>29</v>
      </c>
      <c r="R9" s="63">
        <f t="shared" si="16"/>
        <v>0</v>
      </c>
      <c r="S9" s="65">
        <f t="shared" si="17"/>
        <v>2.013888888888889E-2</v>
      </c>
      <c r="T9" s="65">
        <f t="shared" si="18"/>
        <v>2.4305555555555555E-4</v>
      </c>
      <c r="U9" s="51">
        <f>COUNTIF(L$2:L9,L9)</f>
        <v>1</v>
      </c>
      <c r="V9" s="51">
        <f t="shared" si="8"/>
        <v>8</v>
      </c>
      <c r="W9" s="63">
        <f t="shared" si="27"/>
        <v>2.0381944444444446E-2</v>
      </c>
      <c r="X9" s="69">
        <f t="shared" si="19"/>
        <v>2.0381944444444446E-2</v>
      </c>
      <c r="Y9" s="71">
        <f t="shared" si="9"/>
        <v>0</v>
      </c>
      <c r="Z9" s="74" t="str">
        <f t="shared" si="0"/>
        <v/>
      </c>
      <c r="AA9" s="25"/>
      <c r="AB9" s="25"/>
      <c r="AC9" s="44" t="str">
        <f t="shared" si="20"/>
        <v/>
      </c>
      <c r="AD9" s="44" t="str">
        <f t="shared" si="21"/>
        <v>mBarking Road Runners</v>
      </c>
      <c r="AE9" s="78">
        <f>IF(AD9="","",COUNTIF($AD$2:AD9,AD9))</f>
        <v>1</v>
      </c>
      <c r="AF9" s="79">
        <f>IF(AD9="","",SUMIF(AD$2:AD9,AD9,G$2:G9))</f>
        <v>8</v>
      </c>
      <c r="AG9" s="79" t="str">
        <f>IF(AK9&lt;&gt;"",COUNTIF($AK$1:AK8,AK9)+AK9,IF(AL9&lt;&gt;"",COUNTIF($AL$1:AL8,AL9)+AL9,""))</f>
        <v/>
      </c>
      <c r="AH9" s="79" t="str">
        <f t="shared" si="28"/>
        <v>Barking Road Runners</v>
      </c>
      <c r="AI9" s="79" t="str">
        <f>IF(AND(J9="M", AH9&lt;&gt;"U/A",AE9=Prizewinners!$J$1),AF9,"")</f>
        <v/>
      </c>
      <c r="AJ9" s="44" t="str">
        <f>IF(AND(J9="F",  AH9&lt;&gt;"U/A",AE9=Prizewinners!$J$16),AF9,"")</f>
        <v/>
      </c>
      <c r="AK9" s="44" t="str">
        <f t="shared" si="22"/>
        <v/>
      </c>
      <c r="AL9" s="44" t="str">
        <f t="shared" si="23"/>
        <v/>
      </c>
      <c r="AM9" s="44" t="str">
        <f t="shared" si="24"/>
        <v>mBarking Road Runners1</v>
      </c>
      <c r="AN9" s="44" t="str">
        <f t="shared" si="10"/>
        <v/>
      </c>
      <c r="AO9" s="44" t="str">
        <f t="shared" si="11"/>
        <v/>
      </c>
      <c r="AP9" s="44" t="str">
        <f t="shared" si="12"/>
        <v/>
      </c>
      <c r="AQ9" s="44" t="str">
        <f t="shared" si="25"/>
        <v>Liviu Ionita</v>
      </c>
    </row>
    <row r="10" spans="1:43">
      <c r="A10" s="51" t="str">
        <f t="shared" si="13"/>
        <v>SM,4</v>
      </c>
      <c r="B10" s="51" t="str">
        <f t="shared" si="1"/>
        <v>M,9</v>
      </c>
      <c r="C10" s="50">
        <f t="shared" si="26"/>
        <v>9</v>
      </c>
      <c r="D10" s="4">
        <v>841</v>
      </c>
      <c r="E10" s="51">
        <f t="shared" si="2"/>
        <v>1</v>
      </c>
      <c r="F10" s="51">
        <f>COUNTIF(H$2:H10,H10)</f>
        <v>4</v>
      </c>
      <c r="G10" s="51">
        <f>COUNTIF(J$2:J10,J10)</f>
        <v>9</v>
      </c>
      <c r="H10" s="51" t="str">
        <f t="shared" si="3"/>
        <v>SM</v>
      </c>
      <c r="I10" s="51" t="str">
        <f t="shared" si="4"/>
        <v>SM</v>
      </c>
      <c r="J10" s="51" t="str">
        <f t="shared" si="5"/>
        <v>M</v>
      </c>
      <c r="K10" s="55" t="str">
        <f t="shared" si="6"/>
        <v>Kevin Newell</v>
      </c>
      <c r="L10" s="55" t="str">
        <f t="shared" si="7"/>
        <v>Ilford AC</v>
      </c>
      <c r="M10" s="4"/>
      <c r="N10" s="5"/>
      <c r="O10" s="4">
        <v>48</v>
      </c>
      <c r="P10" s="58">
        <f t="shared" si="14"/>
        <v>0</v>
      </c>
      <c r="Q10" s="58">
        <f t="shared" si="15"/>
        <v>29</v>
      </c>
      <c r="R10" s="63">
        <f t="shared" si="16"/>
        <v>0</v>
      </c>
      <c r="S10" s="65">
        <f t="shared" si="17"/>
        <v>2.013888888888889E-2</v>
      </c>
      <c r="T10" s="65">
        <f t="shared" si="18"/>
        <v>5.5555555555555556E-4</v>
      </c>
      <c r="U10" s="51">
        <f>COUNTIF(L$2:L10,L10)</f>
        <v>3</v>
      </c>
      <c r="V10" s="51">
        <f t="shared" si="8"/>
        <v>9</v>
      </c>
      <c r="W10" s="63">
        <f t="shared" si="27"/>
        <v>2.0694444444444446E-2</v>
      </c>
      <c r="X10" s="69">
        <f t="shared" si="19"/>
        <v>2.0694444444444446E-2</v>
      </c>
      <c r="Y10" s="71">
        <f t="shared" si="9"/>
        <v>0</v>
      </c>
      <c r="Z10" s="74" t="str">
        <f t="shared" si="0"/>
        <v/>
      </c>
      <c r="AA10" s="25"/>
      <c r="AB10" s="25"/>
      <c r="AC10" s="44" t="str">
        <f t="shared" si="20"/>
        <v>M2</v>
      </c>
      <c r="AD10" s="44" t="str">
        <f t="shared" si="21"/>
        <v>MIlford AC</v>
      </c>
      <c r="AE10" s="78">
        <f>IF(AD10="","",COUNTIF($AD$2:AD10,AD10))</f>
        <v>3</v>
      </c>
      <c r="AF10" s="79">
        <f>IF(AD10="","",SUMIF(AD$2:AD10,AD10,G$2:G10))</f>
        <v>16</v>
      </c>
      <c r="AG10" s="79">
        <f>IF(AK10&lt;&gt;"",COUNTIF($AK$1:AK9,AK10)+AK10,IF(AL10&lt;&gt;"",COUNTIF($AL$1:AL9,AL10)+AL10,""))</f>
        <v>2</v>
      </c>
      <c r="AH10" s="79" t="str">
        <f t="shared" si="28"/>
        <v>Ilford AC</v>
      </c>
      <c r="AI10" s="79">
        <f>IF(AND(J10="M", AH10&lt;&gt;"U/A",AE10=Prizewinners!$J$1),AF10,"")</f>
        <v>16</v>
      </c>
      <c r="AJ10" s="44" t="str">
        <f>IF(AND(J10="F",  AH10&lt;&gt;"U/A",AE10=Prizewinners!$J$16),AF10,"")</f>
        <v/>
      </c>
      <c r="AK10" s="44">
        <f t="shared" si="22"/>
        <v>2</v>
      </c>
      <c r="AL10" s="44" t="str">
        <f t="shared" si="23"/>
        <v/>
      </c>
      <c r="AM10" s="44" t="str">
        <f t="shared" ref="AM10:AM72" si="29">CONCATENATE(AD10,AE10)</f>
        <v>MIlford AC3</v>
      </c>
      <c r="AN10" s="44" t="str">
        <f t="shared" si="10"/>
        <v>Malcolm Muir</v>
      </c>
      <c r="AO10" s="44" t="str">
        <f t="shared" si="11"/>
        <v>Stephen Philcox</v>
      </c>
      <c r="AP10" s="44" t="str">
        <f t="shared" si="12"/>
        <v>Kevin Newell</v>
      </c>
      <c r="AQ10" s="44" t="str">
        <f t="shared" si="25"/>
        <v>Kevin Newell</v>
      </c>
    </row>
    <row r="11" spans="1:43">
      <c r="A11" s="51" t="str">
        <f t="shared" si="13"/>
        <v>V50,1</v>
      </c>
      <c r="B11" s="51" t="str">
        <f t="shared" si="1"/>
        <v>m,10</v>
      </c>
      <c r="C11" s="50">
        <f t="shared" si="26"/>
        <v>10</v>
      </c>
      <c r="D11" s="4">
        <v>979</v>
      </c>
      <c r="E11" s="51">
        <f t="shared" si="2"/>
        <v>1</v>
      </c>
      <c r="F11" s="51">
        <f>COUNTIF(H$2:H11,H11)</f>
        <v>1</v>
      </c>
      <c r="G11" s="51">
        <f>COUNTIF(J$2:J11,J11)</f>
        <v>10</v>
      </c>
      <c r="H11" s="51" t="str">
        <f t="shared" si="3"/>
        <v>V50</v>
      </c>
      <c r="I11" s="51" t="str">
        <f t="shared" si="4"/>
        <v>V50</v>
      </c>
      <c r="J11" s="51" t="str">
        <f t="shared" si="5"/>
        <v>m</v>
      </c>
      <c r="K11" s="55" t="str">
        <f t="shared" si="6"/>
        <v>Alan Rugg</v>
      </c>
      <c r="L11" s="55" t="str">
        <f t="shared" si="7"/>
        <v>Woodford Green AC</v>
      </c>
      <c r="M11" s="4"/>
      <c r="N11" s="5">
        <v>30</v>
      </c>
      <c r="O11" s="4">
        <v>8</v>
      </c>
      <c r="P11" s="58">
        <f t="shared" si="14"/>
        <v>0</v>
      </c>
      <c r="Q11" s="58">
        <f t="shared" si="15"/>
        <v>30</v>
      </c>
      <c r="R11" s="63">
        <f t="shared" si="16"/>
        <v>0</v>
      </c>
      <c r="S11" s="65">
        <f t="shared" si="17"/>
        <v>2.0833333333333332E-2</v>
      </c>
      <c r="T11" s="65">
        <f t="shared" si="18"/>
        <v>9.2592592592592588E-5</v>
      </c>
      <c r="U11" s="51">
        <f>COUNTIF(L$2:L11,L11)</f>
        <v>1</v>
      </c>
      <c r="V11" s="51">
        <f t="shared" si="8"/>
        <v>10</v>
      </c>
      <c r="W11" s="63">
        <f t="shared" si="27"/>
        <v>2.0925925925925924E-2</v>
      </c>
      <c r="X11" s="69">
        <f t="shared" si="19"/>
        <v>2.0925925925925924E-2</v>
      </c>
      <c r="Y11" s="71">
        <f t="shared" si="9"/>
        <v>0</v>
      </c>
      <c r="Z11" s="74" t="str">
        <f t="shared" si="0"/>
        <v/>
      </c>
      <c r="AA11" s="25"/>
      <c r="AB11" s="25"/>
      <c r="AC11" s="44" t="str">
        <f t="shared" si="20"/>
        <v/>
      </c>
      <c r="AD11" s="44" t="str">
        <f t="shared" si="21"/>
        <v>mWoodford Green AC</v>
      </c>
      <c r="AE11" s="78">
        <f>IF(AD11="","",COUNTIF($AD$2:AD11,AD11))</f>
        <v>1</v>
      </c>
      <c r="AF11" s="79">
        <f>IF(AD11="","",SUMIF(AD$2:AD11,AD11,G$2:G11))</f>
        <v>10</v>
      </c>
      <c r="AG11" s="79" t="str">
        <f>IF(AK11&lt;&gt;"",COUNTIF($AK$1:AK10,AK11)+AK11,IF(AL11&lt;&gt;"",COUNTIF($AL$1:AL10,AL11)+AL11,""))</f>
        <v/>
      </c>
      <c r="AH11" s="79" t="str">
        <f t="shared" si="28"/>
        <v>Woodford Green AC</v>
      </c>
      <c r="AI11" s="79" t="str">
        <f>IF(AND(J11="M", AH11&lt;&gt;"U/A",AE11=Prizewinners!$J$1),AF11,"")</f>
        <v/>
      </c>
      <c r="AJ11" s="44" t="str">
        <f>IF(AND(J11="F",  AH11&lt;&gt;"U/A",AE11=Prizewinners!$J$16),AF11,"")</f>
        <v/>
      </c>
      <c r="AK11" s="44" t="str">
        <f t="shared" si="22"/>
        <v/>
      </c>
      <c r="AL11" s="44" t="str">
        <f t="shared" si="23"/>
        <v/>
      </c>
      <c r="AM11" s="44" t="str">
        <f t="shared" si="29"/>
        <v>mWoodford Green AC1</v>
      </c>
      <c r="AN11" s="44" t="str">
        <f t="shared" si="10"/>
        <v/>
      </c>
      <c r="AO11" s="44" t="str">
        <f t="shared" si="11"/>
        <v/>
      </c>
      <c r="AP11" s="44" t="str">
        <f t="shared" si="12"/>
        <v/>
      </c>
      <c r="AQ11" s="44" t="str">
        <f t="shared" si="25"/>
        <v>Alan Rugg</v>
      </c>
    </row>
    <row r="12" spans="1:43">
      <c r="A12" s="51" t="str">
        <f t="shared" si="13"/>
        <v>SM,5</v>
      </c>
      <c r="B12" s="51" t="str">
        <f t="shared" si="1"/>
        <v>M,11</v>
      </c>
      <c r="C12" s="50">
        <f t="shared" si="26"/>
        <v>11</v>
      </c>
      <c r="D12" s="4">
        <v>865</v>
      </c>
      <c r="E12" s="51">
        <f t="shared" si="2"/>
        <v>1</v>
      </c>
      <c r="F12" s="51">
        <f>COUNTIF(H$2:H12,H12)</f>
        <v>5</v>
      </c>
      <c r="G12" s="51">
        <f>COUNTIF(J$2:J12,J12)</f>
        <v>11</v>
      </c>
      <c r="H12" s="51" t="str">
        <f t="shared" si="3"/>
        <v>SM</v>
      </c>
      <c r="I12" s="51" t="str">
        <f t="shared" si="4"/>
        <v>SM</v>
      </c>
      <c r="J12" s="51" t="str">
        <f t="shared" si="5"/>
        <v>M</v>
      </c>
      <c r="K12" s="55" t="str">
        <f t="shared" si="6"/>
        <v>Patrick Brown</v>
      </c>
      <c r="L12" s="55" t="str">
        <f t="shared" si="7"/>
        <v>East London Runners</v>
      </c>
      <c r="M12" s="4"/>
      <c r="N12" s="5"/>
      <c r="O12" s="4">
        <v>16</v>
      </c>
      <c r="P12" s="58">
        <f t="shared" si="14"/>
        <v>0</v>
      </c>
      <c r="Q12" s="58">
        <f t="shared" si="15"/>
        <v>30</v>
      </c>
      <c r="R12" s="63">
        <f t="shared" si="16"/>
        <v>0</v>
      </c>
      <c r="S12" s="65">
        <f t="shared" si="17"/>
        <v>2.0833333333333332E-2</v>
      </c>
      <c r="T12" s="65">
        <f t="shared" si="18"/>
        <v>1.8518518518518518E-4</v>
      </c>
      <c r="U12" s="51">
        <f>COUNTIF(L$2:L12,L12)</f>
        <v>5</v>
      </c>
      <c r="V12" s="51">
        <f t="shared" si="8"/>
        <v>11</v>
      </c>
      <c r="W12" s="63">
        <f t="shared" si="27"/>
        <v>2.1018518518518516E-2</v>
      </c>
      <c r="X12" s="69">
        <f t="shared" si="19"/>
        <v>2.1018518518518516E-2</v>
      </c>
      <c r="Y12" s="71">
        <f t="shared" si="9"/>
        <v>0</v>
      </c>
      <c r="Z12" s="74" t="str">
        <f t="shared" si="0"/>
        <v/>
      </c>
      <c r="AA12" s="25"/>
      <c r="AB12" s="25"/>
      <c r="AC12" s="44" t="str">
        <f t="shared" si="20"/>
        <v/>
      </c>
      <c r="AD12" s="44" t="str">
        <f t="shared" si="21"/>
        <v>MEast London Runners</v>
      </c>
      <c r="AE12" s="78">
        <f>IF(AD12="","",COUNTIF($AD$2:AD12,AD12))</f>
        <v>5</v>
      </c>
      <c r="AF12" s="79">
        <f>IF(AD12="","",SUMIF(AD$2:AD12,AD12,G$2:G12))</f>
        <v>28</v>
      </c>
      <c r="AG12" s="79" t="str">
        <f>IF(AK12&lt;&gt;"",COUNTIF($AK$1:AK11,AK12)+AK12,IF(AL12&lt;&gt;"",COUNTIF($AL$1:AL11,AL12)+AL12,""))</f>
        <v/>
      </c>
      <c r="AH12" s="79" t="str">
        <f t="shared" si="28"/>
        <v>East London Runners</v>
      </c>
      <c r="AI12" s="79" t="str">
        <f>IF(AND(J12="M", AH12&lt;&gt;"U/A",AE12=Prizewinners!$J$1),AF12,"")</f>
        <v/>
      </c>
      <c r="AJ12" s="44" t="str">
        <f>IF(AND(J12="F",  AH12&lt;&gt;"U/A",AE12=Prizewinners!$J$16),AF12,"")</f>
        <v/>
      </c>
      <c r="AK12" s="44" t="str">
        <f t="shared" si="22"/>
        <v/>
      </c>
      <c r="AL12" s="44" t="str">
        <f t="shared" si="23"/>
        <v/>
      </c>
      <c r="AM12" s="44" t="str">
        <f t="shared" si="29"/>
        <v>MEast London Runners5</v>
      </c>
      <c r="AN12" s="44" t="str">
        <f t="shared" si="10"/>
        <v/>
      </c>
      <c r="AO12" s="44" t="str">
        <f t="shared" si="11"/>
        <v/>
      </c>
      <c r="AP12" s="44" t="str">
        <f t="shared" si="12"/>
        <v/>
      </c>
      <c r="AQ12" s="44" t="str">
        <f t="shared" si="25"/>
        <v>Patrick Brown</v>
      </c>
    </row>
    <row r="13" spans="1:43">
      <c r="A13" s="51" t="str">
        <f t="shared" si="13"/>
        <v>SM,6</v>
      </c>
      <c r="B13" s="51" t="str">
        <f t="shared" si="1"/>
        <v>M,12</v>
      </c>
      <c r="C13" s="50">
        <f t="shared" si="26"/>
        <v>12</v>
      </c>
      <c r="D13" s="4">
        <v>952</v>
      </c>
      <c r="E13" s="51">
        <f t="shared" si="2"/>
        <v>1</v>
      </c>
      <c r="F13" s="51">
        <f>COUNTIF(H$2:H13,H13)</f>
        <v>6</v>
      </c>
      <c r="G13" s="51">
        <f>COUNTIF(J$2:J13,J13)</f>
        <v>12</v>
      </c>
      <c r="H13" s="51" t="str">
        <f t="shared" si="3"/>
        <v>SM</v>
      </c>
      <c r="I13" s="51" t="str">
        <f t="shared" si="4"/>
        <v>SM</v>
      </c>
      <c r="J13" s="51" t="str">
        <f t="shared" si="5"/>
        <v>M</v>
      </c>
      <c r="K13" s="55" t="str">
        <f t="shared" si="6"/>
        <v>Nuno Andrade</v>
      </c>
      <c r="L13" s="55" t="str">
        <f t="shared" si="7"/>
        <v>East End Road Runners</v>
      </c>
      <c r="M13" s="4"/>
      <c r="N13" s="5"/>
      <c r="O13" s="4">
        <v>23</v>
      </c>
      <c r="P13" s="58">
        <f t="shared" si="14"/>
        <v>0</v>
      </c>
      <c r="Q13" s="58">
        <f t="shared" si="15"/>
        <v>30</v>
      </c>
      <c r="R13" s="63">
        <f t="shared" si="16"/>
        <v>0</v>
      </c>
      <c r="S13" s="65">
        <f t="shared" si="17"/>
        <v>2.0833333333333332E-2</v>
      </c>
      <c r="T13" s="65">
        <f t="shared" si="18"/>
        <v>2.6620370370370372E-4</v>
      </c>
      <c r="U13" s="51">
        <f>COUNTIF(L$2:L13,L13)</f>
        <v>1</v>
      </c>
      <c r="V13" s="51">
        <f t="shared" si="8"/>
        <v>12</v>
      </c>
      <c r="W13" s="63">
        <f t="shared" si="27"/>
        <v>2.1099537037037035E-2</v>
      </c>
      <c r="X13" s="69">
        <f t="shared" si="19"/>
        <v>2.1099537037037035E-2</v>
      </c>
      <c r="Y13" s="71">
        <f t="shared" si="9"/>
        <v>0</v>
      </c>
      <c r="Z13" s="74" t="str">
        <f t="shared" si="0"/>
        <v/>
      </c>
      <c r="AA13" s="25"/>
      <c r="AB13" s="25"/>
      <c r="AC13" s="44" t="str">
        <f t="shared" si="20"/>
        <v/>
      </c>
      <c r="AD13" s="44" t="str">
        <f t="shared" si="21"/>
        <v>MEast End Road Runners</v>
      </c>
      <c r="AE13" s="78">
        <f>IF(AD13="","",COUNTIF($AD$2:AD13,AD13))</f>
        <v>1</v>
      </c>
      <c r="AF13" s="79">
        <f>IF(AD13="","",SUMIF(AD$2:AD13,AD13,G$2:G13))</f>
        <v>12</v>
      </c>
      <c r="AG13" s="79" t="str">
        <f>IF(AK13&lt;&gt;"",COUNTIF($AK$1:AK12,AK13)+AK13,IF(AL13&lt;&gt;"",COUNTIF($AL$1:AL12,AL13)+AL13,""))</f>
        <v/>
      </c>
      <c r="AH13" s="79" t="str">
        <f t="shared" si="28"/>
        <v>East End Road Runners</v>
      </c>
      <c r="AI13" s="79" t="str">
        <f>IF(AND(J13="M", AH13&lt;&gt;"U/A",AE13=Prizewinners!$J$1),AF13,"")</f>
        <v/>
      </c>
      <c r="AJ13" s="44" t="str">
        <f>IF(AND(J13="F",  AH13&lt;&gt;"U/A",AE13=Prizewinners!$J$16),AF13,"")</f>
        <v/>
      </c>
      <c r="AK13" s="44" t="str">
        <f t="shared" si="22"/>
        <v/>
      </c>
      <c r="AL13" s="44" t="str">
        <f t="shared" si="23"/>
        <v/>
      </c>
      <c r="AM13" s="44" t="str">
        <f t="shared" si="29"/>
        <v>MEast End Road Runners1</v>
      </c>
      <c r="AN13" s="44" t="str">
        <f t="shared" si="10"/>
        <v/>
      </c>
      <c r="AO13" s="44" t="str">
        <f t="shared" si="11"/>
        <v/>
      </c>
      <c r="AP13" s="44" t="str">
        <f t="shared" si="12"/>
        <v/>
      </c>
      <c r="AQ13" s="44" t="str">
        <f t="shared" si="25"/>
        <v>Nuno Andrade</v>
      </c>
    </row>
    <row r="14" spans="1:43">
      <c r="A14" s="51" t="str">
        <f t="shared" si="13"/>
        <v>V50,2</v>
      </c>
      <c r="B14" s="51" t="str">
        <f t="shared" si="1"/>
        <v>m,13</v>
      </c>
      <c r="C14" s="50">
        <f t="shared" si="26"/>
        <v>13</v>
      </c>
      <c r="D14" s="4">
        <v>972</v>
      </c>
      <c r="E14" s="51">
        <f t="shared" si="2"/>
        <v>1</v>
      </c>
      <c r="F14" s="51">
        <f>COUNTIF(H$2:H14,H14)</f>
        <v>2</v>
      </c>
      <c r="G14" s="51">
        <f>COUNTIF(J$2:J14,J14)</f>
        <v>13</v>
      </c>
      <c r="H14" s="51" t="str">
        <f t="shared" si="3"/>
        <v>V50</v>
      </c>
      <c r="I14" s="51" t="str">
        <f t="shared" si="4"/>
        <v>V50</v>
      </c>
      <c r="J14" s="51" t="str">
        <f t="shared" si="5"/>
        <v>m</v>
      </c>
      <c r="K14" s="55" t="str">
        <f t="shared" si="6"/>
        <v>Raymond Dzikowski</v>
      </c>
      <c r="L14" s="55" t="str">
        <f t="shared" si="7"/>
        <v>Woodford Green AC</v>
      </c>
      <c r="M14" s="4"/>
      <c r="N14" s="5"/>
      <c r="O14" s="4">
        <v>34</v>
      </c>
      <c r="P14" s="58">
        <f t="shared" si="14"/>
        <v>0</v>
      </c>
      <c r="Q14" s="58">
        <f t="shared" si="15"/>
        <v>30</v>
      </c>
      <c r="R14" s="63">
        <f t="shared" si="16"/>
        <v>0</v>
      </c>
      <c r="S14" s="65">
        <f t="shared" si="17"/>
        <v>2.0833333333333332E-2</v>
      </c>
      <c r="T14" s="65">
        <f t="shared" si="18"/>
        <v>3.9351851851851852E-4</v>
      </c>
      <c r="U14" s="51">
        <f>COUNTIF(L$2:L14,L14)</f>
        <v>2</v>
      </c>
      <c r="V14" s="51">
        <f t="shared" si="8"/>
        <v>13</v>
      </c>
      <c r="W14" s="63">
        <f t="shared" si="27"/>
        <v>2.1226851851851851E-2</v>
      </c>
      <c r="X14" s="69">
        <f t="shared" si="19"/>
        <v>2.1226851851851851E-2</v>
      </c>
      <c r="Y14" s="71">
        <f t="shared" si="9"/>
        <v>0</v>
      </c>
      <c r="Z14" s="74" t="str">
        <f t="shared" si="0"/>
        <v/>
      </c>
      <c r="AA14" s="25"/>
      <c r="AB14" s="25"/>
      <c r="AC14" s="44" t="str">
        <f t="shared" si="20"/>
        <v/>
      </c>
      <c r="AD14" s="44" t="str">
        <f t="shared" si="21"/>
        <v>mWoodford Green AC</v>
      </c>
      <c r="AE14" s="78">
        <f>IF(AD14="","",COUNTIF($AD$2:AD14,AD14))</f>
        <v>2</v>
      </c>
      <c r="AF14" s="79">
        <f>IF(AD14="","",SUMIF(AD$2:AD14,AD14,G$2:G14))</f>
        <v>23</v>
      </c>
      <c r="AG14" s="79" t="str">
        <f>IF(AK14&lt;&gt;"",COUNTIF($AK$1:AK13,AK14)+AK14,IF(AL14&lt;&gt;"",COUNTIF($AL$1:AL13,AL14)+AL14,""))</f>
        <v/>
      </c>
      <c r="AH14" s="79" t="str">
        <f t="shared" si="28"/>
        <v>Woodford Green AC</v>
      </c>
      <c r="AI14" s="79" t="str">
        <f>IF(AND(J14="M", AH14&lt;&gt;"U/A",AE14=Prizewinners!$J$1),AF14,"")</f>
        <v/>
      </c>
      <c r="AJ14" s="44" t="str">
        <f>IF(AND(J14="F",  AH14&lt;&gt;"U/A",AE14=Prizewinners!$J$16),AF14,"")</f>
        <v/>
      </c>
      <c r="AK14" s="44" t="str">
        <f t="shared" si="22"/>
        <v/>
      </c>
      <c r="AL14" s="44" t="str">
        <f t="shared" si="23"/>
        <v/>
      </c>
      <c r="AM14" s="44" t="str">
        <f t="shared" si="29"/>
        <v>mWoodford Green AC2</v>
      </c>
      <c r="AN14" s="44" t="str">
        <f t="shared" si="10"/>
        <v/>
      </c>
      <c r="AO14" s="44" t="str">
        <f t="shared" si="11"/>
        <v/>
      </c>
      <c r="AP14" s="44" t="str">
        <f t="shared" si="12"/>
        <v/>
      </c>
      <c r="AQ14" s="44" t="str">
        <f t="shared" si="25"/>
        <v>Raymond Dzikowski</v>
      </c>
    </row>
    <row r="15" spans="1:43">
      <c r="A15" s="51" t="str">
        <f t="shared" si="13"/>
        <v>SM,7</v>
      </c>
      <c r="B15" s="51" t="str">
        <f t="shared" si="1"/>
        <v>m,14</v>
      </c>
      <c r="C15" s="50">
        <f t="shared" si="26"/>
        <v>14</v>
      </c>
      <c r="D15" s="4">
        <v>990</v>
      </c>
      <c r="E15" s="51">
        <f t="shared" si="2"/>
        <v>1</v>
      </c>
      <c r="F15" s="51">
        <f>COUNTIF(H$2:H15,H15)</f>
        <v>7</v>
      </c>
      <c r="G15" s="51">
        <f>COUNTIF(J$2:J15,J15)</f>
        <v>14</v>
      </c>
      <c r="H15" s="51" t="str">
        <f t="shared" si="3"/>
        <v>SM</v>
      </c>
      <c r="I15" s="51" t="str">
        <f t="shared" si="4"/>
        <v>SM</v>
      </c>
      <c r="J15" s="51" t="str">
        <f t="shared" si="5"/>
        <v>m</v>
      </c>
      <c r="K15" s="55" t="str">
        <f t="shared" si="6"/>
        <v>Neil Mcgoun</v>
      </c>
      <c r="L15" s="55" t="str">
        <f t="shared" si="7"/>
        <v>Orion Harriers</v>
      </c>
      <c r="M15" s="4"/>
      <c r="N15" s="5"/>
      <c r="O15" s="4">
        <v>47</v>
      </c>
      <c r="P15" s="58">
        <f t="shared" si="14"/>
        <v>0</v>
      </c>
      <c r="Q15" s="58">
        <f t="shared" si="15"/>
        <v>30</v>
      </c>
      <c r="R15" s="63">
        <f t="shared" si="16"/>
        <v>0</v>
      </c>
      <c r="S15" s="65">
        <f t="shared" si="17"/>
        <v>2.0833333333333332E-2</v>
      </c>
      <c r="T15" s="65">
        <f t="shared" si="18"/>
        <v>5.4398148148148144E-4</v>
      </c>
      <c r="U15" s="51">
        <f>COUNTIF(L$2:L15,L15)</f>
        <v>1</v>
      </c>
      <c r="V15" s="51">
        <f t="shared" si="8"/>
        <v>14</v>
      </c>
      <c r="W15" s="63">
        <f t="shared" si="27"/>
        <v>2.1377314814814814E-2</v>
      </c>
      <c r="X15" s="69">
        <f t="shared" si="19"/>
        <v>2.1377314814814814E-2</v>
      </c>
      <c r="Y15" s="71">
        <f t="shared" si="9"/>
        <v>0</v>
      </c>
      <c r="Z15" s="74" t="str">
        <f t="shared" si="0"/>
        <v/>
      </c>
      <c r="AA15" s="25"/>
      <c r="AB15" s="25"/>
      <c r="AC15" s="44" t="str">
        <f t="shared" si="20"/>
        <v/>
      </c>
      <c r="AD15" s="44" t="str">
        <f t="shared" si="21"/>
        <v>mOrion Harriers</v>
      </c>
      <c r="AE15" s="78">
        <f>IF(AD15="","",COUNTIF($AD$2:AD15,AD15))</f>
        <v>1</v>
      </c>
      <c r="AF15" s="79">
        <f>IF(AD15="","",SUMIF(AD$2:AD15,AD15,G$2:G15))</f>
        <v>14</v>
      </c>
      <c r="AG15" s="79" t="str">
        <f>IF(AK15&lt;&gt;"",COUNTIF($AK$1:AK14,AK15)+AK15,IF(AL15&lt;&gt;"",COUNTIF($AL$1:AL14,AL15)+AL15,""))</f>
        <v/>
      </c>
      <c r="AH15" s="79" t="str">
        <f t="shared" si="28"/>
        <v>Orion Harriers</v>
      </c>
      <c r="AI15" s="79" t="str">
        <f>IF(AND(J15="M", AH15&lt;&gt;"U/A",AE15=Prizewinners!$J$1),AF15,"")</f>
        <v/>
      </c>
      <c r="AJ15" s="44" t="str">
        <f>IF(AND(J15="F",  AH15&lt;&gt;"U/A",AE15=Prizewinners!$J$16),AF15,"")</f>
        <v/>
      </c>
      <c r="AK15" s="44" t="str">
        <f t="shared" si="22"/>
        <v/>
      </c>
      <c r="AL15" s="44" t="str">
        <f t="shared" si="23"/>
        <v/>
      </c>
      <c r="AM15" s="44" t="str">
        <f t="shared" si="29"/>
        <v>mOrion Harriers1</v>
      </c>
      <c r="AN15" s="44" t="str">
        <f t="shared" si="10"/>
        <v/>
      </c>
      <c r="AO15" s="44" t="str">
        <f t="shared" si="11"/>
        <v/>
      </c>
      <c r="AP15" s="44" t="str">
        <f t="shared" si="12"/>
        <v/>
      </c>
      <c r="AQ15" s="44" t="str">
        <f t="shared" si="25"/>
        <v>Neil Mcgoun</v>
      </c>
    </row>
    <row r="16" spans="1:43">
      <c r="A16" s="51" t="str">
        <f t="shared" si="13"/>
        <v>V40,3</v>
      </c>
      <c r="B16" s="51" t="str">
        <f t="shared" si="1"/>
        <v>M,15</v>
      </c>
      <c r="C16" s="50">
        <f t="shared" si="26"/>
        <v>15</v>
      </c>
      <c r="D16" s="4">
        <v>855</v>
      </c>
      <c r="E16" s="51">
        <f t="shared" si="2"/>
        <v>1</v>
      </c>
      <c r="F16" s="51">
        <f>COUNTIF(H$2:H16,H16)</f>
        <v>3</v>
      </c>
      <c r="G16" s="51">
        <f>COUNTIF(J$2:J16,J16)</f>
        <v>15</v>
      </c>
      <c r="H16" s="51" t="str">
        <f t="shared" si="3"/>
        <v>V40</v>
      </c>
      <c r="I16" s="51" t="str">
        <f t="shared" si="4"/>
        <v>V40</v>
      </c>
      <c r="J16" s="51" t="str">
        <f t="shared" si="5"/>
        <v>M</v>
      </c>
      <c r="K16" s="55" t="str">
        <f t="shared" si="6"/>
        <v>Kevin Wotton</v>
      </c>
      <c r="L16" s="55" t="str">
        <f t="shared" si="7"/>
        <v>Ilford AC</v>
      </c>
      <c r="M16" s="4"/>
      <c r="N16" s="5"/>
      <c r="O16" s="4">
        <v>56</v>
      </c>
      <c r="P16" s="58">
        <f t="shared" si="14"/>
        <v>0</v>
      </c>
      <c r="Q16" s="58">
        <f t="shared" si="15"/>
        <v>30</v>
      </c>
      <c r="R16" s="63">
        <f t="shared" si="16"/>
        <v>0</v>
      </c>
      <c r="S16" s="65">
        <f t="shared" si="17"/>
        <v>2.0833333333333332E-2</v>
      </c>
      <c r="T16" s="65">
        <f t="shared" si="18"/>
        <v>6.4814814814814813E-4</v>
      </c>
      <c r="U16" s="51">
        <f>COUNTIF(L$2:L16,L16)</f>
        <v>4</v>
      </c>
      <c r="V16" s="51">
        <f t="shared" si="8"/>
        <v>15</v>
      </c>
      <c r="W16" s="63">
        <f t="shared" si="27"/>
        <v>2.148148148148148E-2</v>
      </c>
      <c r="X16" s="69">
        <f t="shared" si="19"/>
        <v>2.148148148148148E-2</v>
      </c>
      <c r="Y16" s="71">
        <f t="shared" si="9"/>
        <v>0</v>
      </c>
      <c r="Z16" s="74" t="str">
        <f t="shared" si="0"/>
        <v/>
      </c>
      <c r="AA16" s="25"/>
      <c r="AB16" s="25"/>
      <c r="AC16" s="44" t="str">
        <f t="shared" si="20"/>
        <v/>
      </c>
      <c r="AD16" s="44" t="str">
        <f t="shared" si="21"/>
        <v>MIlford AC</v>
      </c>
      <c r="AE16" s="78">
        <f>IF(AD16="","",COUNTIF($AD$2:AD16,AD16))</f>
        <v>4</v>
      </c>
      <c r="AF16" s="79">
        <f>IF(AD16="","",SUMIF(AD$2:AD16,AD16,G$2:G16))</f>
        <v>31</v>
      </c>
      <c r="AG16" s="79" t="str">
        <f>IF(AK16&lt;&gt;"",COUNTIF($AK$1:AK15,AK16)+AK16,IF(AL16&lt;&gt;"",COUNTIF($AL$1:AL15,AL16)+AL16,""))</f>
        <v/>
      </c>
      <c r="AH16" s="79" t="str">
        <f t="shared" si="28"/>
        <v>Ilford AC</v>
      </c>
      <c r="AI16" s="79" t="str">
        <f>IF(AND(J16="M", AH16&lt;&gt;"U/A",AE16=Prizewinners!$J$1),AF16,"")</f>
        <v/>
      </c>
      <c r="AJ16" s="44" t="str">
        <f>IF(AND(J16="F",  AH16&lt;&gt;"U/A",AE16=Prizewinners!$J$16),AF16,"")</f>
        <v/>
      </c>
      <c r="AK16" s="44" t="str">
        <f t="shared" si="22"/>
        <v/>
      </c>
      <c r="AL16" s="44" t="str">
        <f t="shared" si="23"/>
        <v/>
      </c>
      <c r="AM16" s="44" t="str">
        <f t="shared" si="29"/>
        <v>MIlford AC4</v>
      </c>
      <c r="AN16" s="44" t="str">
        <f t="shared" si="10"/>
        <v/>
      </c>
      <c r="AO16" s="44" t="str">
        <f t="shared" si="11"/>
        <v/>
      </c>
      <c r="AP16" s="44" t="str">
        <f t="shared" si="12"/>
        <v/>
      </c>
      <c r="AQ16" s="44" t="str">
        <f t="shared" si="25"/>
        <v>Kevin Wotton</v>
      </c>
    </row>
    <row r="17" spans="1:43">
      <c r="A17" s="51" t="str">
        <f t="shared" si="13"/>
        <v>SM,8</v>
      </c>
      <c r="B17" s="51" t="str">
        <f t="shared" si="1"/>
        <v>M,16</v>
      </c>
      <c r="C17" s="50">
        <f t="shared" si="26"/>
        <v>16</v>
      </c>
      <c r="D17" s="4">
        <v>991</v>
      </c>
      <c r="E17" s="51">
        <f t="shared" si="2"/>
        <v>1</v>
      </c>
      <c r="F17" s="51">
        <f>COUNTIF(H$2:H17,H17)</f>
        <v>8</v>
      </c>
      <c r="G17" s="51">
        <f>COUNTIF(J$2:J17,J17)</f>
        <v>16</v>
      </c>
      <c r="H17" s="51" t="str">
        <f t="shared" si="3"/>
        <v>SM</v>
      </c>
      <c r="I17" s="51" t="str">
        <f t="shared" si="4"/>
        <v>SM</v>
      </c>
      <c r="J17" s="51" t="str">
        <f t="shared" si="5"/>
        <v>M</v>
      </c>
      <c r="K17" s="55" t="str">
        <f t="shared" si="6"/>
        <v>Sam Rahman</v>
      </c>
      <c r="L17" s="55" t="str">
        <f t="shared" si="7"/>
        <v>Ilford AC</v>
      </c>
      <c r="M17" s="4"/>
      <c r="N17" s="5">
        <v>31</v>
      </c>
      <c r="O17" s="4">
        <v>2</v>
      </c>
      <c r="P17" s="58">
        <f t="shared" si="14"/>
        <v>0</v>
      </c>
      <c r="Q17" s="58">
        <f t="shared" si="15"/>
        <v>31</v>
      </c>
      <c r="R17" s="63">
        <f t="shared" si="16"/>
        <v>0</v>
      </c>
      <c r="S17" s="65">
        <f t="shared" si="17"/>
        <v>2.1527777777777778E-2</v>
      </c>
      <c r="T17" s="65">
        <f t="shared" si="18"/>
        <v>2.3148148148148147E-5</v>
      </c>
      <c r="U17" s="51">
        <f>COUNTIF(L$2:L17,L17)</f>
        <v>5</v>
      </c>
      <c r="V17" s="51">
        <f t="shared" si="8"/>
        <v>16</v>
      </c>
      <c r="W17" s="63">
        <f t="shared" si="27"/>
        <v>2.1550925925925925E-2</v>
      </c>
      <c r="X17" s="69">
        <f t="shared" si="19"/>
        <v>2.1550925925925925E-2</v>
      </c>
      <c r="Y17" s="71">
        <f t="shared" si="9"/>
        <v>0</v>
      </c>
      <c r="Z17" s="74" t="str">
        <f t="shared" si="0"/>
        <v/>
      </c>
      <c r="AA17" s="25"/>
      <c r="AB17" s="25"/>
      <c r="AC17" s="44" t="str">
        <f t="shared" si="20"/>
        <v/>
      </c>
      <c r="AD17" s="44" t="str">
        <f t="shared" si="21"/>
        <v>MIlford AC</v>
      </c>
      <c r="AE17" s="78">
        <f>IF(AD17="","",COUNTIF($AD$2:AD17,AD17))</f>
        <v>5</v>
      </c>
      <c r="AF17" s="79">
        <f>IF(AD17="","",SUMIF(AD$2:AD17,AD17,G$2:G17))</f>
        <v>47</v>
      </c>
      <c r="AG17" s="79" t="str">
        <f>IF(AK17&lt;&gt;"",COUNTIF($AK$1:AK16,AK17)+AK17,IF(AL17&lt;&gt;"",COUNTIF($AL$1:AL16,AL17)+AL17,""))</f>
        <v/>
      </c>
      <c r="AH17" s="79" t="str">
        <f t="shared" si="28"/>
        <v>Ilford AC</v>
      </c>
      <c r="AI17" s="79" t="str">
        <f>IF(AND(J17="M", AH17&lt;&gt;"U/A",AE17=Prizewinners!$J$1),AF17,"")</f>
        <v/>
      </c>
      <c r="AJ17" s="44" t="str">
        <f>IF(AND(J17="F",  AH17&lt;&gt;"U/A",AE17=Prizewinners!$J$16),AF17,"")</f>
        <v/>
      </c>
      <c r="AK17" s="44" t="str">
        <f t="shared" si="22"/>
        <v/>
      </c>
      <c r="AL17" s="44" t="str">
        <f t="shared" si="23"/>
        <v/>
      </c>
      <c r="AM17" s="44" t="str">
        <f t="shared" si="29"/>
        <v>MIlford AC5</v>
      </c>
      <c r="AN17" s="44" t="str">
        <f t="shared" si="10"/>
        <v/>
      </c>
      <c r="AO17" s="44" t="str">
        <f t="shared" si="11"/>
        <v/>
      </c>
      <c r="AP17" s="44" t="str">
        <f t="shared" si="12"/>
        <v/>
      </c>
      <c r="AQ17" s="44" t="str">
        <f t="shared" si="25"/>
        <v>Sam Rahman</v>
      </c>
    </row>
    <row r="18" spans="1:43">
      <c r="A18" s="51" t="str">
        <f t="shared" si="13"/>
        <v>SM,9</v>
      </c>
      <c r="B18" s="51" t="str">
        <f t="shared" si="1"/>
        <v>M,17</v>
      </c>
      <c r="C18" s="50">
        <f t="shared" si="26"/>
        <v>17</v>
      </c>
      <c r="D18" s="4">
        <v>910</v>
      </c>
      <c r="E18" s="51">
        <f t="shared" si="2"/>
        <v>1</v>
      </c>
      <c r="F18" s="51">
        <f>COUNTIF(H$2:H18,H18)</f>
        <v>9</v>
      </c>
      <c r="G18" s="51">
        <f>COUNTIF(J$2:J18,J18)</f>
        <v>17</v>
      </c>
      <c r="H18" s="51" t="str">
        <f t="shared" si="3"/>
        <v>SM</v>
      </c>
      <c r="I18" s="51" t="str">
        <f t="shared" si="4"/>
        <v>SM</v>
      </c>
      <c r="J18" s="51" t="str">
        <f t="shared" si="5"/>
        <v>M</v>
      </c>
      <c r="K18" s="55" t="str">
        <f t="shared" si="6"/>
        <v>Nigel Swinburne</v>
      </c>
      <c r="L18" s="55" t="str">
        <f t="shared" si="7"/>
        <v>Dagenham 88</v>
      </c>
      <c r="M18" s="4"/>
      <c r="N18" s="5"/>
      <c r="O18" s="4">
        <v>38</v>
      </c>
      <c r="P18" s="58">
        <f t="shared" si="14"/>
        <v>0</v>
      </c>
      <c r="Q18" s="58">
        <f t="shared" si="15"/>
        <v>31</v>
      </c>
      <c r="R18" s="63">
        <f t="shared" si="16"/>
        <v>0</v>
      </c>
      <c r="S18" s="65">
        <f t="shared" si="17"/>
        <v>2.1527777777777778E-2</v>
      </c>
      <c r="T18" s="65">
        <f t="shared" si="18"/>
        <v>4.3981481481481481E-4</v>
      </c>
      <c r="U18" s="51">
        <f>COUNTIF(L$2:L18,L18)</f>
        <v>1</v>
      </c>
      <c r="V18" s="51">
        <f t="shared" si="8"/>
        <v>17</v>
      </c>
      <c r="W18" s="63">
        <f t="shared" si="27"/>
        <v>2.1967592592592594E-2</v>
      </c>
      <c r="X18" s="69">
        <f t="shared" si="19"/>
        <v>2.1967592592592594E-2</v>
      </c>
      <c r="Y18" s="71">
        <f t="shared" si="9"/>
        <v>0</v>
      </c>
      <c r="Z18" s="74" t="str">
        <f t="shared" si="0"/>
        <v/>
      </c>
      <c r="AA18" s="25"/>
      <c r="AB18" s="25"/>
      <c r="AC18" s="44" t="str">
        <f t="shared" si="20"/>
        <v/>
      </c>
      <c r="AD18" s="44" t="str">
        <f t="shared" si="21"/>
        <v>MDagenham 88</v>
      </c>
      <c r="AE18" s="78">
        <f>IF(AD18="","",COUNTIF($AD$2:AD18,AD18))</f>
        <v>1</v>
      </c>
      <c r="AF18" s="79">
        <f>IF(AD18="","",SUMIF(AD$2:AD18,AD18,G$2:G18))</f>
        <v>17</v>
      </c>
      <c r="AG18" s="79" t="str">
        <f>IF(AK18&lt;&gt;"",COUNTIF($AK$1:AK17,AK18)+AK18,IF(AL18&lt;&gt;"",COUNTIF($AL$1:AL17,AL18)+AL18,""))</f>
        <v/>
      </c>
      <c r="AH18" s="79" t="str">
        <f t="shared" si="28"/>
        <v>Dagenham 88</v>
      </c>
      <c r="AI18" s="79" t="str">
        <f>IF(AND(J18="M", AH18&lt;&gt;"U/A",AE18=Prizewinners!$J$1),AF18,"")</f>
        <v/>
      </c>
      <c r="AJ18" s="44" t="str">
        <f>IF(AND(J18="F",  AH18&lt;&gt;"U/A",AE18=Prizewinners!$J$16),AF18,"")</f>
        <v/>
      </c>
      <c r="AK18" s="44" t="str">
        <f t="shared" si="22"/>
        <v/>
      </c>
      <c r="AL18" s="44" t="str">
        <f t="shared" si="23"/>
        <v/>
      </c>
      <c r="AM18" s="44" t="str">
        <f t="shared" si="29"/>
        <v>MDagenham 881</v>
      </c>
      <c r="AN18" s="44" t="str">
        <f t="shared" si="10"/>
        <v/>
      </c>
      <c r="AO18" s="44" t="str">
        <f t="shared" si="11"/>
        <v/>
      </c>
      <c r="AP18" s="44" t="str">
        <f t="shared" si="12"/>
        <v/>
      </c>
      <c r="AQ18" s="44" t="str">
        <f t="shared" si="25"/>
        <v>Nigel Swinburne</v>
      </c>
    </row>
    <row r="19" spans="1:43">
      <c r="A19" s="51" t="str">
        <f t="shared" si="13"/>
        <v>V40,4</v>
      </c>
      <c r="B19" s="51" t="str">
        <f t="shared" si="1"/>
        <v>M,18</v>
      </c>
      <c r="C19" s="50">
        <f t="shared" si="26"/>
        <v>18</v>
      </c>
      <c r="D19" s="4">
        <v>880</v>
      </c>
      <c r="E19" s="51">
        <f t="shared" si="2"/>
        <v>1</v>
      </c>
      <c r="F19" s="51">
        <f>COUNTIF(H$2:H19,H19)</f>
        <v>4</v>
      </c>
      <c r="G19" s="51">
        <f>COUNTIF(J$2:J19,J19)</f>
        <v>18</v>
      </c>
      <c r="H19" s="51" t="str">
        <f t="shared" si="3"/>
        <v>V40</v>
      </c>
      <c r="I19" s="51" t="str">
        <f t="shared" si="4"/>
        <v>V40</v>
      </c>
      <c r="J19" s="51" t="str">
        <f t="shared" si="5"/>
        <v>M</v>
      </c>
      <c r="K19" s="55" t="str">
        <f t="shared" si="6"/>
        <v>Danny Lee</v>
      </c>
      <c r="L19" s="55" t="str">
        <f t="shared" si="7"/>
        <v>East London Runners</v>
      </c>
      <c r="M19" s="4"/>
      <c r="N19" s="6"/>
      <c r="O19" s="4">
        <v>52</v>
      </c>
      <c r="P19" s="58">
        <f t="shared" si="14"/>
        <v>0</v>
      </c>
      <c r="Q19" s="58">
        <f t="shared" si="15"/>
        <v>31</v>
      </c>
      <c r="R19" s="63">
        <f t="shared" si="16"/>
        <v>0</v>
      </c>
      <c r="S19" s="65">
        <f t="shared" si="17"/>
        <v>2.1527777777777778E-2</v>
      </c>
      <c r="T19" s="65">
        <f t="shared" si="18"/>
        <v>6.018518518518519E-4</v>
      </c>
      <c r="U19" s="51">
        <f>COUNTIF(L$2:L19,L19)</f>
        <v>6</v>
      </c>
      <c r="V19" s="51">
        <f t="shared" si="8"/>
        <v>18</v>
      </c>
      <c r="W19" s="63">
        <f t="shared" si="27"/>
        <v>2.2129629629629631E-2</v>
      </c>
      <c r="X19" s="69">
        <f t="shared" si="19"/>
        <v>2.2129629629629631E-2</v>
      </c>
      <c r="Y19" s="71">
        <f t="shared" si="9"/>
        <v>0</v>
      </c>
      <c r="Z19" s="74" t="str">
        <f t="shared" si="0"/>
        <v/>
      </c>
      <c r="AA19" s="25"/>
      <c r="AB19" s="25"/>
      <c r="AC19" s="44" t="str">
        <f t="shared" si="20"/>
        <v/>
      </c>
      <c r="AD19" s="44" t="str">
        <f t="shared" si="21"/>
        <v>MEast London Runners</v>
      </c>
      <c r="AE19" s="78">
        <f>IF(AD19="","",COUNTIF($AD$2:AD19,AD19))</f>
        <v>6</v>
      </c>
      <c r="AF19" s="79">
        <f>IF(AD19="","",SUMIF(AD$2:AD19,AD19,G$2:G19))</f>
        <v>46</v>
      </c>
      <c r="AG19" s="79" t="str">
        <f>IF(AK19&lt;&gt;"",COUNTIF($AK$1:AK18,AK19)+AK19,IF(AL19&lt;&gt;"",COUNTIF($AL$1:AL18,AL19)+AL19,""))</f>
        <v/>
      </c>
      <c r="AH19" s="79" t="str">
        <f t="shared" si="28"/>
        <v>East London Runners</v>
      </c>
      <c r="AI19" s="79" t="str">
        <f>IF(AND(J19="M", AH19&lt;&gt;"U/A",AE19=Prizewinners!$J$1),AF19,"")</f>
        <v/>
      </c>
      <c r="AJ19" s="44" t="str">
        <f>IF(AND(J19="F",  AH19&lt;&gt;"U/A",AE19=Prizewinners!$J$16),AF19,"")</f>
        <v/>
      </c>
      <c r="AK19" s="44" t="str">
        <f t="shared" si="22"/>
        <v/>
      </c>
      <c r="AL19" s="44" t="str">
        <f t="shared" si="23"/>
        <v/>
      </c>
      <c r="AM19" s="44" t="str">
        <f t="shared" si="29"/>
        <v>MEast London Runners6</v>
      </c>
      <c r="AN19" s="44" t="str">
        <f t="shared" si="10"/>
        <v/>
      </c>
      <c r="AO19" s="44" t="str">
        <f t="shared" si="11"/>
        <v/>
      </c>
      <c r="AP19" s="44" t="str">
        <f t="shared" si="12"/>
        <v/>
      </c>
      <c r="AQ19" s="44" t="str">
        <f t="shared" si="25"/>
        <v>Danny Lee</v>
      </c>
    </row>
    <row r="20" spans="1:43">
      <c r="A20" s="51" t="str">
        <f t="shared" si="13"/>
        <v>V50,3</v>
      </c>
      <c r="B20" s="51" t="str">
        <f t="shared" si="1"/>
        <v>M,19</v>
      </c>
      <c r="C20" s="50">
        <f t="shared" si="26"/>
        <v>19</v>
      </c>
      <c r="D20" s="4">
        <v>937</v>
      </c>
      <c r="E20" s="51">
        <f t="shared" si="2"/>
        <v>1</v>
      </c>
      <c r="F20" s="51">
        <f>COUNTIF(H$2:H20,H20)</f>
        <v>3</v>
      </c>
      <c r="G20" s="51">
        <f>COUNTIF(J$2:J20,J20)</f>
        <v>19</v>
      </c>
      <c r="H20" s="51" t="str">
        <f t="shared" si="3"/>
        <v>V50</v>
      </c>
      <c r="I20" s="51" t="str">
        <f t="shared" si="4"/>
        <v>V50</v>
      </c>
      <c r="J20" s="51" t="str">
        <f t="shared" si="5"/>
        <v>M</v>
      </c>
      <c r="K20" s="55" t="str">
        <f t="shared" si="6"/>
        <v>Paul Cates</v>
      </c>
      <c r="L20" s="55" t="str">
        <f t="shared" si="7"/>
        <v>Eton Manor</v>
      </c>
      <c r="M20" s="4"/>
      <c r="N20" s="6"/>
      <c r="O20" s="4">
        <v>59</v>
      </c>
      <c r="P20" s="58">
        <f t="shared" si="14"/>
        <v>0</v>
      </c>
      <c r="Q20" s="58">
        <f t="shared" si="15"/>
        <v>31</v>
      </c>
      <c r="R20" s="63">
        <f t="shared" si="16"/>
        <v>0</v>
      </c>
      <c r="S20" s="65">
        <f t="shared" si="17"/>
        <v>2.1527777777777778E-2</v>
      </c>
      <c r="T20" s="65">
        <f t="shared" si="18"/>
        <v>6.8287037037037036E-4</v>
      </c>
      <c r="U20" s="51">
        <f>COUNTIF(L$2:L20,L20)</f>
        <v>1</v>
      </c>
      <c r="V20" s="51">
        <f t="shared" si="8"/>
        <v>19</v>
      </c>
      <c r="W20" s="63">
        <f t="shared" si="27"/>
        <v>2.2210648148148149E-2</v>
      </c>
      <c r="X20" s="69">
        <f t="shared" si="19"/>
        <v>2.2210648148148149E-2</v>
      </c>
      <c r="Y20" s="71">
        <f t="shared" si="9"/>
        <v>0</v>
      </c>
      <c r="Z20" s="74" t="str">
        <f t="shared" si="0"/>
        <v/>
      </c>
      <c r="AA20" s="25"/>
      <c r="AB20" s="25"/>
      <c r="AC20" s="44" t="str">
        <f t="shared" si="20"/>
        <v/>
      </c>
      <c r="AD20" s="44" t="str">
        <f t="shared" si="21"/>
        <v>MEton Manor</v>
      </c>
      <c r="AE20" s="78">
        <f>IF(AD20="","",COUNTIF($AD$2:AD20,AD20))</f>
        <v>1</v>
      </c>
      <c r="AF20" s="79">
        <f>IF(AD20="","",SUMIF(AD$2:AD20,AD20,G$2:G20))</f>
        <v>19</v>
      </c>
      <c r="AG20" s="79" t="str">
        <f>IF(AK20&lt;&gt;"",COUNTIF($AK$1:AK19,AK20)+AK20,IF(AL20&lt;&gt;"",COUNTIF($AL$1:AL19,AL20)+AL20,""))</f>
        <v/>
      </c>
      <c r="AH20" s="79" t="str">
        <f t="shared" si="28"/>
        <v>Eton Manor</v>
      </c>
      <c r="AI20" s="79" t="str">
        <f>IF(AND(J20="M", AH20&lt;&gt;"U/A",AE20=Prizewinners!$J$1),AF20,"")</f>
        <v/>
      </c>
      <c r="AJ20" s="44" t="str">
        <f>IF(AND(J20="F",  AH20&lt;&gt;"U/A",AE20=Prizewinners!$J$16),AF20,"")</f>
        <v/>
      </c>
      <c r="AK20" s="44" t="str">
        <f t="shared" si="22"/>
        <v/>
      </c>
      <c r="AL20" s="44" t="str">
        <f t="shared" si="23"/>
        <v/>
      </c>
      <c r="AM20" s="44" t="str">
        <f t="shared" si="29"/>
        <v>MEton Manor1</v>
      </c>
      <c r="AN20" s="44" t="str">
        <f t="shared" si="10"/>
        <v/>
      </c>
      <c r="AO20" s="44" t="str">
        <f t="shared" si="11"/>
        <v/>
      </c>
      <c r="AP20" s="44" t="str">
        <f t="shared" si="12"/>
        <v/>
      </c>
      <c r="AQ20" s="44" t="str">
        <f t="shared" si="25"/>
        <v>Paul Cates</v>
      </c>
    </row>
    <row r="21" spans="1:43">
      <c r="A21" s="51" t="str">
        <f t="shared" si="13"/>
        <v>V50,4</v>
      </c>
      <c r="B21" s="51" t="str">
        <f t="shared" si="1"/>
        <v>M,20</v>
      </c>
      <c r="C21" s="50">
        <f t="shared" si="26"/>
        <v>20</v>
      </c>
      <c r="D21" s="4">
        <v>840</v>
      </c>
      <c r="E21" s="51">
        <f t="shared" si="2"/>
        <v>1</v>
      </c>
      <c r="F21" s="51">
        <f>COUNTIF(H$2:H21,H21)</f>
        <v>4</v>
      </c>
      <c r="G21" s="51">
        <f>COUNTIF(J$2:J21,J21)</f>
        <v>20</v>
      </c>
      <c r="H21" s="51" t="str">
        <f t="shared" si="3"/>
        <v>V50</v>
      </c>
      <c r="I21" s="51" t="str">
        <f t="shared" si="4"/>
        <v>V50</v>
      </c>
      <c r="J21" s="51" t="str">
        <f t="shared" si="5"/>
        <v>M</v>
      </c>
      <c r="K21" s="55" t="str">
        <f t="shared" si="6"/>
        <v>Neil Crisp</v>
      </c>
      <c r="L21" s="55" t="str">
        <f t="shared" si="7"/>
        <v>Ilford AC</v>
      </c>
      <c r="M21" s="4"/>
      <c r="N21" s="6">
        <v>32</v>
      </c>
      <c r="O21" s="4">
        <v>13</v>
      </c>
      <c r="P21" s="58">
        <f t="shared" si="14"/>
        <v>0</v>
      </c>
      <c r="Q21" s="58">
        <f t="shared" si="15"/>
        <v>32</v>
      </c>
      <c r="R21" s="63">
        <f t="shared" si="16"/>
        <v>0</v>
      </c>
      <c r="S21" s="65">
        <f t="shared" si="17"/>
        <v>2.2222222222222223E-2</v>
      </c>
      <c r="T21" s="65">
        <f t="shared" si="18"/>
        <v>1.5046296296296297E-4</v>
      </c>
      <c r="U21" s="51">
        <f>COUNTIF(L$2:L21,L21)</f>
        <v>6</v>
      </c>
      <c r="V21" s="51">
        <f t="shared" si="8"/>
        <v>20</v>
      </c>
      <c r="W21" s="63">
        <f t="shared" si="27"/>
        <v>2.2372685185185186E-2</v>
      </c>
      <c r="X21" s="69">
        <f t="shared" si="19"/>
        <v>2.2372685185185186E-2</v>
      </c>
      <c r="Y21" s="71">
        <f t="shared" si="9"/>
        <v>0</v>
      </c>
      <c r="Z21" s="74" t="str">
        <f t="shared" si="0"/>
        <v/>
      </c>
      <c r="AA21" s="25"/>
      <c r="AB21" s="25"/>
      <c r="AC21" s="44" t="str">
        <f t="shared" si="20"/>
        <v/>
      </c>
      <c r="AD21" s="44" t="str">
        <f t="shared" si="21"/>
        <v>MIlford AC</v>
      </c>
      <c r="AE21" s="78">
        <f>IF(AD21="","",COUNTIF($AD$2:AD21,AD21))</f>
        <v>6</v>
      </c>
      <c r="AF21" s="79">
        <f>IF(AD21="","",SUMIF(AD$2:AD21,AD21,G$2:G21))</f>
        <v>67</v>
      </c>
      <c r="AG21" s="79" t="str">
        <f>IF(AK21&lt;&gt;"",COUNTIF($AK$1:AK20,AK21)+AK21,IF(AL21&lt;&gt;"",COUNTIF($AL$1:AL20,AL21)+AL21,""))</f>
        <v/>
      </c>
      <c r="AH21" s="79" t="str">
        <f t="shared" si="28"/>
        <v>Ilford AC</v>
      </c>
      <c r="AI21" s="79" t="str">
        <f>IF(AND(J21="M", AH21&lt;&gt;"U/A",AE21=Prizewinners!$J$1),AF21,"")</f>
        <v/>
      </c>
      <c r="AJ21" s="44" t="str">
        <f>IF(AND(J21="F",  AH21&lt;&gt;"U/A",AE21=Prizewinners!$J$16),AF21,"")</f>
        <v/>
      </c>
      <c r="AK21" s="44" t="str">
        <f t="shared" si="22"/>
        <v/>
      </c>
      <c r="AL21" s="44" t="str">
        <f t="shared" si="23"/>
        <v/>
      </c>
      <c r="AM21" s="44" t="str">
        <f t="shared" si="29"/>
        <v>MIlford AC6</v>
      </c>
      <c r="AN21" s="44" t="str">
        <f t="shared" si="10"/>
        <v/>
      </c>
      <c r="AO21" s="44" t="str">
        <f t="shared" si="11"/>
        <v/>
      </c>
      <c r="AP21" s="44" t="str">
        <f t="shared" si="12"/>
        <v/>
      </c>
      <c r="AQ21" s="44" t="str">
        <f t="shared" si="25"/>
        <v>Neil Crisp</v>
      </c>
    </row>
    <row r="22" spans="1:43">
      <c r="A22" s="51" t="str">
        <f t="shared" si="13"/>
        <v>SM,10</v>
      </c>
      <c r="B22" s="51" t="str">
        <f t="shared" si="1"/>
        <v>M,21</v>
      </c>
      <c r="C22" s="50">
        <f t="shared" si="26"/>
        <v>21</v>
      </c>
      <c r="D22" s="4">
        <v>945</v>
      </c>
      <c r="E22" s="51">
        <f t="shared" si="2"/>
        <v>1</v>
      </c>
      <c r="F22" s="51">
        <f>COUNTIF(H$2:H22,H22)</f>
        <v>10</v>
      </c>
      <c r="G22" s="51">
        <f>COUNTIF(J$2:J22,J22)</f>
        <v>21</v>
      </c>
      <c r="H22" s="51" t="str">
        <f t="shared" si="3"/>
        <v>SM</v>
      </c>
      <c r="I22" s="51" t="str">
        <f t="shared" si="4"/>
        <v>SM</v>
      </c>
      <c r="J22" s="51" t="str">
        <f t="shared" si="5"/>
        <v>M</v>
      </c>
      <c r="K22" s="55" t="str">
        <f t="shared" si="6"/>
        <v>David Cato</v>
      </c>
      <c r="L22" s="55" t="str">
        <f t="shared" si="7"/>
        <v>Eton Manor</v>
      </c>
      <c r="M22" s="4"/>
      <c r="N22" s="6"/>
      <c r="O22" s="4">
        <v>28</v>
      </c>
      <c r="P22" s="58">
        <f t="shared" si="14"/>
        <v>0</v>
      </c>
      <c r="Q22" s="58">
        <f t="shared" si="15"/>
        <v>32</v>
      </c>
      <c r="R22" s="63">
        <f t="shared" si="16"/>
        <v>0</v>
      </c>
      <c r="S22" s="65">
        <f t="shared" si="17"/>
        <v>2.2222222222222223E-2</v>
      </c>
      <c r="T22" s="65">
        <f t="shared" si="18"/>
        <v>3.2407407407407406E-4</v>
      </c>
      <c r="U22" s="51">
        <f>COUNTIF(L$2:L22,L22)</f>
        <v>2</v>
      </c>
      <c r="V22" s="51">
        <f t="shared" si="8"/>
        <v>21</v>
      </c>
      <c r="W22" s="63">
        <f t="shared" si="27"/>
        <v>2.2546296296296297E-2</v>
      </c>
      <c r="X22" s="69">
        <f t="shared" si="19"/>
        <v>2.2546296296296297E-2</v>
      </c>
      <c r="Y22" s="71">
        <f t="shared" si="9"/>
        <v>0</v>
      </c>
      <c r="Z22" s="74" t="str">
        <f t="shared" si="0"/>
        <v/>
      </c>
      <c r="AA22" s="25"/>
      <c r="AB22" s="25"/>
      <c r="AC22" s="44" t="str">
        <f t="shared" si="20"/>
        <v/>
      </c>
      <c r="AD22" s="44" t="str">
        <f t="shared" si="21"/>
        <v>MEton Manor</v>
      </c>
      <c r="AE22" s="78">
        <f>IF(AD22="","",COUNTIF($AD$2:AD22,AD22))</f>
        <v>2</v>
      </c>
      <c r="AF22" s="79">
        <f>IF(AD22="","",SUMIF(AD$2:AD22,AD22,G$2:G22))</f>
        <v>40</v>
      </c>
      <c r="AG22" s="79" t="str">
        <f>IF(AK22&lt;&gt;"",COUNTIF($AK$1:AK21,AK22)+AK22,IF(AL22&lt;&gt;"",COUNTIF($AL$1:AL21,AL22)+AL22,""))</f>
        <v/>
      </c>
      <c r="AH22" s="79" t="str">
        <f t="shared" si="28"/>
        <v>Eton Manor</v>
      </c>
      <c r="AI22" s="79" t="str">
        <f>IF(AND(J22="M", AH22&lt;&gt;"U/A",AE22=Prizewinners!$J$1),AF22,"")</f>
        <v/>
      </c>
      <c r="AJ22" s="44" t="str">
        <f>IF(AND(J22="F",  AH22&lt;&gt;"U/A",AE22=Prizewinners!$J$16),AF22,"")</f>
        <v/>
      </c>
      <c r="AK22" s="44" t="str">
        <f t="shared" si="22"/>
        <v/>
      </c>
      <c r="AL22" s="44" t="str">
        <f t="shared" si="23"/>
        <v/>
      </c>
      <c r="AM22" s="44" t="str">
        <f t="shared" si="29"/>
        <v>MEton Manor2</v>
      </c>
      <c r="AN22" s="44" t="str">
        <f t="shared" si="10"/>
        <v/>
      </c>
      <c r="AO22" s="44" t="str">
        <f t="shared" si="11"/>
        <v/>
      </c>
      <c r="AP22" s="44" t="str">
        <f t="shared" si="12"/>
        <v/>
      </c>
      <c r="AQ22" s="44" t="str">
        <f t="shared" si="25"/>
        <v>David Cato</v>
      </c>
    </row>
    <row r="23" spans="1:43">
      <c r="A23" s="51" t="str">
        <f t="shared" si="13"/>
        <v>SM,11</v>
      </c>
      <c r="B23" s="51" t="str">
        <f t="shared" si="1"/>
        <v>M,22</v>
      </c>
      <c r="C23" s="50">
        <f t="shared" si="26"/>
        <v>22</v>
      </c>
      <c r="D23" s="4">
        <v>885</v>
      </c>
      <c r="E23" s="51">
        <f t="shared" si="2"/>
        <v>1</v>
      </c>
      <c r="F23" s="51">
        <f>COUNTIF(H$2:H23,H23)</f>
        <v>11</v>
      </c>
      <c r="G23" s="51">
        <f>COUNTIF(J$2:J23,J23)</f>
        <v>22</v>
      </c>
      <c r="H23" s="51" t="str">
        <f t="shared" si="3"/>
        <v>SM</v>
      </c>
      <c r="I23" s="51" t="str">
        <f t="shared" si="4"/>
        <v>SM</v>
      </c>
      <c r="J23" s="51" t="str">
        <f t="shared" si="5"/>
        <v>M</v>
      </c>
      <c r="K23" s="55" t="str">
        <f t="shared" si="6"/>
        <v>Russell Price</v>
      </c>
      <c r="L23" s="55" t="str">
        <f t="shared" si="7"/>
        <v>East London Runners</v>
      </c>
      <c r="M23" s="4"/>
      <c r="N23" s="6"/>
      <c r="O23" s="4">
        <v>37</v>
      </c>
      <c r="P23" s="58">
        <f t="shared" si="14"/>
        <v>0</v>
      </c>
      <c r="Q23" s="58">
        <f t="shared" si="15"/>
        <v>32</v>
      </c>
      <c r="R23" s="63">
        <f t="shared" si="16"/>
        <v>0</v>
      </c>
      <c r="S23" s="65">
        <f t="shared" si="17"/>
        <v>2.2222222222222223E-2</v>
      </c>
      <c r="T23" s="65">
        <f t="shared" si="18"/>
        <v>4.2824074074074075E-4</v>
      </c>
      <c r="U23" s="51">
        <f>COUNTIF(L$2:L23,L23)</f>
        <v>7</v>
      </c>
      <c r="V23" s="51">
        <f t="shared" si="8"/>
        <v>22</v>
      </c>
      <c r="W23" s="63">
        <f t="shared" si="27"/>
        <v>2.2650462962962963E-2</v>
      </c>
      <c r="X23" s="69">
        <f t="shared" si="19"/>
        <v>2.2650462962962963E-2</v>
      </c>
      <c r="Y23" s="71">
        <f t="shared" si="9"/>
        <v>0</v>
      </c>
      <c r="Z23" s="74" t="str">
        <f t="shared" si="0"/>
        <v/>
      </c>
      <c r="AA23" s="25"/>
      <c r="AB23" s="25"/>
      <c r="AC23" s="44" t="str">
        <f t="shared" si="20"/>
        <v/>
      </c>
      <c r="AD23" s="44" t="str">
        <f t="shared" si="21"/>
        <v>MEast London Runners</v>
      </c>
      <c r="AE23" s="78">
        <f>IF(AD23="","",COUNTIF($AD$2:AD23,AD23))</f>
        <v>7</v>
      </c>
      <c r="AF23" s="79">
        <f>IF(AD23="","",SUMIF(AD$2:AD23,AD23,G$2:G23))</f>
        <v>68</v>
      </c>
      <c r="AG23" s="79" t="str">
        <f>IF(AK23&lt;&gt;"",COUNTIF($AK$1:AK22,AK23)+AK23,IF(AL23&lt;&gt;"",COUNTIF($AL$1:AL22,AL23)+AL23,""))</f>
        <v/>
      </c>
      <c r="AH23" s="79" t="str">
        <f t="shared" si="28"/>
        <v>East London Runners</v>
      </c>
      <c r="AI23" s="79" t="str">
        <f>IF(AND(J23="M", AH23&lt;&gt;"U/A",AE23=Prizewinners!$J$1),AF23,"")</f>
        <v/>
      </c>
      <c r="AJ23" s="44" t="str">
        <f>IF(AND(J23="F",  AH23&lt;&gt;"U/A",AE23=Prizewinners!$J$16),AF23,"")</f>
        <v/>
      </c>
      <c r="AK23" s="44" t="str">
        <f t="shared" si="22"/>
        <v/>
      </c>
      <c r="AL23" s="44" t="str">
        <f t="shared" si="23"/>
        <v/>
      </c>
      <c r="AM23" s="44" t="str">
        <f t="shared" si="29"/>
        <v>MEast London Runners7</v>
      </c>
      <c r="AN23" s="44" t="str">
        <f t="shared" si="10"/>
        <v/>
      </c>
      <c r="AO23" s="44" t="str">
        <f t="shared" si="11"/>
        <v/>
      </c>
      <c r="AP23" s="44" t="str">
        <f t="shared" si="12"/>
        <v/>
      </c>
      <c r="AQ23" s="44" t="str">
        <f t="shared" si="25"/>
        <v>Russell Price</v>
      </c>
    </row>
    <row r="24" spans="1:43">
      <c r="A24" s="51" t="str">
        <f t="shared" si="13"/>
        <v>V40,5</v>
      </c>
      <c r="B24" s="51" t="str">
        <f t="shared" si="1"/>
        <v>M,23</v>
      </c>
      <c r="C24" s="50">
        <f t="shared" si="26"/>
        <v>23</v>
      </c>
      <c r="D24" s="4">
        <v>887</v>
      </c>
      <c r="E24" s="51">
        <f t="shared" si="2"/>
        <v>1</v>
      </c>
      <c r="F24" s="51">
        <f>COUNTIF(H$2:H24,H24)</f>
        <v>5</v>
      </c>
      <c r="G24" s="51">
        <f>COUNTIF(J$2:J24,J24)</f>
        <v>23</v>
      </c>
      <c r="H24" s="51" t="str">
        <f t="shared" si="3"/>
        <v>V40</v>
      </c>
      <c r="I24" s="51" t="str">
        <f t="shared" si="4"/>
        <v>V40</v>
      </c>
      <c r="J24" s="51" t="str">
        <f t="shared" si="5"/>
        <v>M</v>
      </c>
      <c r="K24" s="55" t="str">
        <f t="shared" si="6"/>
        <v>Dan Slipper</v>
      </c>
      <c r="L24" s="55" t="str">
        <f t="shared" si="7"/>
        <v>East London Runners</v>
      </c>
      <c r="M24" s="4"/>
      <c r="N24" s="6"/>
      <c r="O24" s="4">
        <v>46</v>
      </c>
      <c r="P24" s="58">
        <f t="shared" si="14"/>
        <v>0</v>
      </c>
      <c r="Q24" s="58">
        <f t="shared" si="15"/>
        <v>32</v>
      </c>
      <c r="R24" s="63">
        <f t="shared" si="16"/>
        <v>0</v>
      </c>
      <c r="S24" s="65">
        <f t="shared" si="17"/>
        <v>2.2222222222222223E-2</v>
      </c>
      <c r="T24" s="65">
        <f t="shared" si="18"/>
        <v>5.3240740740740744E-4</v>
      </c>
      <c r="U24" s="51">
        <f>COUNTIF(L$2:L24,L24)</f>
        <v>8</v>
      </c>
      <c r="V24" s="51">
        <f t="shared" si="8"/>
        <v>23</v>
      </c>
      <c r="W24" s="63">
        <f t="shared" si="27"/>
        <v>2.2754629629629632E-2</v>
      </c>
      <c r="X24" s="69">
        <f t="shared" si="19"/>
        <v>2.2754629629629632E-2</v>
      </c>
      <c r="Y24" s="71">
        <f t="shared" si="9"/>
        <v>0</v>
      </c>
      <c r="Z24" s="74" t="str">
        <f t="shared" si="0"/>
        <v/>
      </c>
      <c r="AA24" s="25"/>
      <c r="AB24" s="25"/>
      <c r="AC24" s="44" t="str">
        <f t="shared" si="20"/>
        <v/>
      </c>
      <c r="AD24" s="44" t="str">
        <f t="shared" si="21"/>
        <v>MEast London Runners</v>
      </c>
      <c r="AE24" s="78">
        <f>IF(AD24="","",COUNTIF($AD$2:AD24,AD24))</f>
        <v>8</v>
      </c>
      <c r="AF24" s="79">
        <f>IF(AD24="","",SUMIF(AD$2:AD24,AD24,G$2:G24))</f>
        <v>91</v>
      </c>
      <c r="AG24" s="79" t="str">
        <f>IF(AK24&lt;&gt;"",COUNTIF($AK$1:AK23,AK24)+AK24,IF(AL24&lt;&gt;"",COUNTIF($AL$1:AL23,AL24)+AL24,""))</f>
        <v/>
      </c>
      <c r="AH24" s="79" t="str">
        <f t="shared" si="28"/>
        <v>East London Runners</v>
      </c>
      <c r="AI24" s="79" t="str">
        <f>IF(AND(J24="M", AH24&lt;&gt;"U/A",AE24=Prizewinners!$J$1),AF24,"")</f>
        <v/>
      </c>
      <c r="AJ24" s="44" t="str">
        <f>IF(AND(J24="F",  AH24&lt;&gt;"U/A",AE24=Prizewinners!$J$16),AF24,"")</f>
        <v/>
      </c>
      <c r="AK24" s="44" t="str">
        <f t="shared" si="22"/>
        <v/>
      </c>
      <c r="AL24" s="44" t="str">
        <f t="shared" si="23"/>
        <v/>
      </c>
      <c r="AM24" s="44" t="str">
        <f t="shared" si="29"/>
        <v>MEast London Runners8</v>
      </c>
      <c r="AN24" s="44" t="str">
        <f t="shared" si="10"/>
        <v/>
      </c>
      <c r="AO24" s="44" t="str">
        <f t="shared" si="11"/>
        <v/>
      </c>
      <c r="AP24" s="44" t="str">
        <f t="shared" si="12"/>
        <v/>
      </c>
      <c r="AQ24" s="44" t="str">
        <f t="shared" si="25"/>
        <v>Dan Slipper</v>
      </c>
    </row>
    <row r="25" spans="1:43">
      <c r="A25" s="51" t="str">
        <f t="shared" si="13"/>
        <v>SM,12</v>
      </c>
      <c r="B25" s="51" t="str">
        <f t="shared" si="1"/>
        <v>M,24</v>
      </c>
      <c r="C25" s="50">
        <f t="shared" si="26"/>
        <v>24</v>
      </c>
      <c r="D25" s="4">
        <v>962</v>
      </c>
      <c r="E25" s="51">
        <f t="shared" si="2"/>
        <v>1</v>
      </c>
      <c r="F25" s="51">
        <f>COUNTIF(H$2:H25,H25)</f>
        <v>12</v>
      </c>
      <c r="G25" s="51">
        <f>COUNTIF(J$2:J25,J25)</f>
        <v>24</v>
      </c>
      <c r="H25" s="51" t="str">
        <f t="shared" si="3"/>
        <v>SM</v>
      </c>
      <c r="I25" s="51" t="str">
        <f t="shared" si="4"/>
        <v>SM</v>
      </c>
      <c r="J25" s="51" t="str">
        <f t="shared" si="5"/>
        <v>M</v>
      </c>
      <c r="K25" s="55" t="str">
        <f t="shared" si="6"/>
        <v>Bobby Seagull</v>
      </c>
      <c r="L25" s="55" t="str">
        <f t="shared" si="7"/>
        <v>East End Road Runners</v>
      </c>
      <c r="M25" s="4"/>
      <c r="N25" s="6">
        <v>33</v>
      </c>
      <c r="O25" s="4">
        <v>7</v>
      </c>
      <c r="P25" s="58">
        <f t="shared" si="14"/>
        <v>0</v>
      </c>
      <c r="Q25" s="58">
        <f t="shared" si="15"/>
        <v>33</v>
      </c>
      <c r="R25" s="63">
        <f t="shared" si="16"/>
        <v>0</v>
      </c>
      <c r="S25" s="65">
        <f t="shared" si="17"/>
        <v>2.2916666666666665E-2</v>
      </c>
      <c r="T25" s="65">
        <f t="shared" si="18"/>
        <v>8.1018518518518516E-5</v>
      </c>
      <c r="U25" s="51">
        <f>COUNTIF(L$2:L25,L25)</f>
        <v>2</v>
      </c>
      <c r="V25" s="51">
        <f t="shared" si="8"/>
        <v>24</v>
      </c>
      <c r="W25" s="63">
        <f t="shared" si="27"/>
        <v>2.2997685185185184E-2</v>
      </c>
      <c r="X25" s="69">
        <f t="shared" si="19"/>
        <v>2.2997685185185184E-2</v>
      </c>
      <c r="Y25" s="71">
        <f t="shared" si="9"/>
        <v>0</v>
      </c>
      <c r="Z25" s="74" t="str">
        <f t="shared" si="0"/>
        <v/>
      </c>
      <c r="AA25" s="25"/>
      <c r="AB25" s="25"/>
      <c r="AC25" s="44" t="str">
        <f t="shared" si="20"/>
        <v/>
      </c>
      <c r="AD25" s="44" t="str">
        <f t="shared" si="21"/>
        <v>MEast End Road Runners</v>
      </c>
      <c r="AE25" s="78">
        <f>IF(AD25="","",COUNTIF($AD$2:AD25,AD25))</f>
        <v>2</v>
      </c>
      <c r="AF25" s="79">
        <f>IF(AD25="","",SUMIF(AD$2:AD25,AD25,G$2:G25))</f>
        <v>36</v>
      </c>
      <c r="AG25" s="79" t="str">
        <f>IF(AK25&lt;&gt;"",COUNTIF($AK$1:AK24,AK25)+AK25,IF(AL25&lt;&gt;"",COUNTIF($AL$1:AL24,AL25)+AL25,""))</f>
        <v/>
      </c>
      <c r="AH25" s="79" t="str">
        <f t="shared" si="28"/>
        <v>East End Road Runners</v>
      </c>
      <c r="AI25" s="79" t="str">
        <f>IF(AND(J25="M", AH25&lt;&gt;"U/A",AE25=Prizewinners!$J$1),AF25,"")</f>
        <v/>
      </c>
      <c r="AJ25" s="44" t="str">
        <f>IF(AND(J25="F",  AH25&lt;&gt;"U/A",AE25=Prizewinners!$J$16),AF25,"")</f>
        <v/>
      </c>
      <c r="AK25" s="44" t="str">
        <f t="shared" si="22"/>
        <v/>
      </c>
      <c r="AL25" s="44" t="str">
        <f t="shared" si="23"/>
        <v/>
      </c>
      <c r="AM25" s="44" t="str">
        <f t="shared" si="29"/>
        <v>MEast End Road Runners2</v>
      </c>
      <c r="AN25" s="44" t="str">
        <f t="shared" si="10"/>
        <v/>
      </c>
      <c r="AO25" s="44" t="str">
        <f t="shared" si="11"/>
        <v/>
      </c>
      <c r="AP25" s="44" t="str">
        <f t="shared" si="12"/>
        <v/>
      </c>
      <c r="AQ25" s="44" t="str">
        <f t="shared" si="25"/>
        <v>Bobby Seagull</v>
      </c>
    </row>
    <row r="26" spans="1:43">
      <c r="A26" s="51" t="str">
        <f t="shared" si="13"/>
        <v>SM,13</v>
      </c>
      <c r="B26" s="51" t="str">
        <f t="shared" si="1"/>
        <v>M,25</v>
      </c>
      <c r="C26" s="50">
        <f t="shared" si="26"/>
        <v>25</v>
      </c>
      <c r="D26" s="4">
        <v>954</v>
      </c>
      <c r="E26" s="51">
        <f t="shared" si="2"/>
        <v>1</v>
      </c>
      <c r="F26" s="51">
        <f>COUNTIF(H$2:H26,H26)</f>
        <v>13</v>
      </c>
      <c r="G26" s="51">
        <f>COUNTIF(J$2:J26,J26)</f>
        <v>25</v>
      </c>
      <c r="H26" s="51" t="str">
        <f t="shared" si="3"/>
        <v>SM</v>
      </c>
      <c r="I26" s="51" t="str">
        <f t="shared" si="4"/>
        <v>SM</v>
      </c>
      <c r="J26" s="51" t="str">
        <f t="shared" si="5"/>
        <v>M</v>
      </c>
      <c r="K26" s="55" t="str">
        <f t="shared" si="6"/>
        <v>Rodney Baldwin</v>
      </c>
      <c r="L26" s="55" t="str">
        <f t="shared" si="7"/>
        <v>East End Road Runners</v>
      </c>
      <c r="M26" s="4"/>
      <c r="N26" s="6"/>
      <c r="O26" s="4">
        <v>13</v>
      </c>
      <c r="P26" s="58">
        <f t="shared" si="14"/>
        <v>0</v>
      </c>
      <c r="Q26" s="58">
        <f t="shared" si="15"/>
        <v>33</v>
      </c>
      <c r="R26" s="63">
        <f t="shared" si="16"/>
        <v>0</v>
      </c>
      <c r="S26" s="65">
        <f t="shared" si="17"/>
        <v>2.2916666666666665E-2</v>
      </c>
      <c r="T26" s="65">
        <f t="shared" si="18"/>
        <v>1.5046296296296297E-4</v>
      </c>
      <c r="U26" s="51">
        <f>COUNTIF(L$2:L26,L26)</f>
        <v>3</v>
      </c>
      <c r="V26" s="51">
        <f t="shared" si="8"/>
        <v>25</v>
      </c>
      <c r="W26" s="63">
        <f t="shared" si="27"/>
        <v>2.3067129629629628E-2</v>
      </c>
      <c r="X26" s="69">
        <f t="shared" si="19"/>
        <v>2.3067129629629628E-2</v>
      </c>
      <c r="Y26" s="71">
        <f t="shared" si="9"/>
        <v>0</v>
      </c>
      <c r="Z26" s="74" t="str">
        <f t="shared" si="0"/>
        <v/>
      </c>
      <c r="AA26" s="25"/>
      <c r="AB26" s="25"/>
      <c r="AC26" s="44" t="str">
        <f t="shared" si="20"/>
        <v>M3</v>
      </c>
      <c r="AD26" s="44" t="str">
        <f t="shared" si="21"/>
        <v>MEast End Road Runners</v>
      </c>
      <c r="AE26" s="78">
        <f>IF(AD26="","",COUNTIF($AD$2:AD26,AD26))</f>
        <v>3</v>
      </c>
      <c r="AF26" s="79">
        <f>IF(AD26="","",SUMIF(AD$2:AD26,AD26,G$2:G26))</f>
        <v>61</v>
      </c>
      <c r="AG26" s="79">
        <f>IF(AK26&lt;&gt;"",COUNTIF($AK$1:AK25,AK26)+AK26,IF(AL26&lt;&gt;"",COUNTIF($AL$1:AL25,AL26)+AL26,""))</f>
        <v>3</v>
      </c>
      <c r="AH26" s="79" t="str">
        <f t="shared" si="28"/>
        <v>East End Road Runners</v>
      </c>
      <c r="AI26" s="79">
        <f>IF(AND(J26="M", AH26&lt;&gt;"U/A",AE26=Prizewinners!$J$1),AF26,"")</f>
        <v>61</v>
      </c>
      <c r="AJ26" s="44" t="str">
        <f>IF(AND(J26="F",  AH26&lt;&gt;"U/A",AE26=Prizewinners!$J$16),AF26,"")</f>
        <v/>
      </c>
      <c r="AK26" s="44">
        <f t="shared" si="22"/>
        <v>3</v>
      </c>
      <c r="AL26" s="44" t="str">
        <f t="shared" si="23"/>
        <v/>
      </c>
      <c r="AM26" s="44" t="str">
        <f t="shared" si="29"/>
        <v>MEast End Road Runners3</v>
      </c>
      <c r="AN26" s="44" t="str">
        <f t="shared" si="10"/>
        <v>Nuno Andrade</v>
      </c>
      <c r="AO26" s="44" t="str">
        <f t="shared" si="11"/>
        <v>Bobby Seagull</v>
      </c>
      <c r="AP26" s="44" t="str">
        <f t="shared" si="12"/>
        <v>Rodney Baldwin</v>
      </c>
      <c r="AQ26" s="44" t="str">
        <f t="shared" si="25"/>
        <v>Rodney Baldwin</v>
      </c>
    </row>
    <row r="27" spans="1:43">
      <c r="A27" s="51" t="str">
        <f t="shared" si="13"/>
        <v>,4</v>
      </c>
      <c r="B27" s="51" t="str">
        <f t="shared" si="1"/>
        <v>F,1</v>
      </c>
      <c r="C27" s="50">
        <f t="shared" si="26"/>
        <v>26</v>
      </c>
      <c r="D27" s="4">
        <v>1</v>
      </c>
      <c r="E27" s="51">
        <f t="shared" si="2"/>
        <v>1</v>
      </c>
      <c r="F27" s="51">
        <f>COUNTIF(H$2:H27,H27)</f>
        <v>4</v>
      </c>
      <c r="G27" s="51">
        <f>COUNTIF(J$2:J27,J27)</f>
        <v>1</v>
      </c>
      <c r="H27" s="51" t="str">
        <f t="shared" si="3"/>
        <v/>
      </c>
      <c r="I27" s="51" t="str">
        <f t="shared" si="4"/>
        <v>SW</v>
      </c>
      <c r="J27" s="51" t="str">
        <f t="shared" si="5"/>
        <v>F</v>
      </c>
      <c r="K27" s="55" t="str">
        <f t="shared" si="6"/>
        <v>Krystle Balogun</v>
      </c>
      <c r="L27" s="55" t="str">
        <f t="shared" si="7"/>
        <v>Ilford AC</v>
      </c>
      <c r="M27" s="4"/>
      <c r="N27" s="6"/>
      <c r="O27" s="4">
        <v>21</v>
      </c>
      <c r="P27" s="58">
        <f t="shared" si="14"/>
        <v>0</v>
      </c>
      <c r="Q27" s="58">
        <f t="shared" si="15"/>
        <v>33</v>
      </c>
      <c r="R27" s="63">
        <f t="shared" si="16"/>
        <v>0</v>
      </c>
      <c r="S27" s="65">
        <f t="shared" si="17"/>
        <v>2.2916666666666665E-2</v>
      </c>
      <c r="T27" s="65">
        <f t="shared" si="18"/>
        <v>2.4305555555555555E-4</v>
      </c>
      <c r="U27" s="51">
        <f>COUNTIF(L$2:L27,L27)</f>
        <v>7</v>
      </c>
      <c r="V27" s="51">
        <f t="shared" si="8"/>
        <v>26</v>
      </c>
      <c r="W27" s="63">
        <f t="shared" si="27"/>
        <v>2.315972222222222E-2</v>
      </c>
      <c r="X27" s="69">
        <f t="shared" si="19"/>
        <v>2.315972222222222E-2</v>
      </c>
      <c r="Y27" s="71">
        <f t="shared" si="9"/>
        <v>0</v>
      </c>
      <c r="Z27" s="74" t="str">
        <f t="shared" si="0"/>
        <v/>
      </c>
      <c r="AA27" s="25"/>
      <c r="AB27" s="25"/>
      <c r="AC27" s="44" t="str">
        <f t="shared" si="20"/>
        <v/>
      </c>
      <c r="AD27" s="44" t="str">
        <f t="shared" si="21"/>
        <v>FIlford AC</v>
      </c>
      <c r="AE27" s="78">
        <f>IF(AD27="","",COUNTIF($AD$2:AD27,AD27))</f>
        <v>1</v>
      </c>
      <c r="AF27" s="79">
        <f>IF(AD27="","",SUMIF(AD$2:AD27,AD27,G$2:G27))</f>
        <v>1</v>
      </c>
      <c r="AG27" s="79" t="str">
        <f>IF(AK27&lt;&gt;"",COUNTIF($AK$1:AK26,AK27)+AK27,IF(AL27&lt;&gt;"",COUNTIF($AL$1:AL26,AL27)+AL27,""))</f>
        <v/>
      </c>
      <c r="AH27" s="79" t="str">
        <f t="shared" si="28"/>
        <v>Ilford AC</v>
      </c>
      <c r="AI27" s="79" t="str">
        <f>IF(AND(J27="M", AH27&lt;&gt;"U/A",AE27=Prizewinners!$J$1),AF27,"")</f>
        <v/>
      </c>
      <c r="AJ27" s="44" t="str">
        <f>IF(AND(J27="F",  AH27&lt;&gt;"U/A",AE27=Prizewinners!$J$16),AF27,"")</f>
        <v/>
      </c>
      <c r="AK27" s="44" t="str">
        <f t="shared" si="22"/>
        <v/>
      </c>
      <c r="AL27" s="44" t="str">
        <f t="shared" si="23"/>
        <v/>
      </c>
      <c r="AM27" s="44" t="str">
        <f t="shared" si="29"/>
        <v>FIlford AC1</v>
      </c>
      <c r="AN27" s="44" t="str">
        <f t="shared" si="10"/>
        <v/>
      </c>
      <c r="AO27" s="44" t="str">
        <f t="shared" si="11"/>
        <v/>
      </c>
      <c r="AP27" s="44" t="str">
        <f t="shared" si="12"/>
        <v/>
      </c>
      <c r="AQ27" s="44" t="str">
        <f t="shared" si="25"/>
        <v>Krystle Balogun</v>
      </c>
    </row>
    <row r="28" spans="1:43">
      <c r="A28" s="51" t="str">
        <f t="shared" si="13"/>
        <v>SM,14</v>
      </c>
      <c r="B28" s="51" t="str">
        <f t="shared" si="1"/>
        <v>M,26</v>
      </c>
      <c r="C28" s="50">
        <f t="shared" si="26"/>
        <v>27</v>
      </c>
      <c r="D28" s="4">
        <v>858</v>
      </c>
      <c r="E28" s="51">
        <f t="shared" si="2"/>
        <v>1</v>
      </c>
      <c r="F28" s="51">
        <f>COUNTIF(H$2:H28,H28)</f>
        <v>14</v>
      </c>
      <c r="G28" s="51">
        <f>COUNTIF(J$2:J28,J28)</f>
        <v>26</v>
      </c>
      <c r="H28" s="51" t="str">
        <f t="shared" si="3"/>
        <v>SM</v>
      </c>
      <c r="I28" s="51" t="str">
        <f t="shared" si="4"/>
        <v>SM</v>
      </c>
      <c r="J28" s="51" t="str">
        <f t="shared" si="5"/>
        <v>M</v>
      </c>
      <c r="K28" s="55" t="str">
        <f t="shared" si="6"/>
        <v>David Baldwin</v>
      </c>
      <c r="L28" s="55" t="str">
        <f t="shared" si="7"/>
        <v>East London Runners</v>
      </c>
      <c r="M28" s="4"/>
      <c r="N28" s="6"/>
      <c r="O28" s="4">
        <v>23</v>
      </c>
      <c r="P28" s="58">
        <f t="shared" si="14"/>
        <v>0</v>
      </c>
      <c r="Q28" s="58">
        <f t="shared" si="15"/>
        <v>33</v>
      </c>
      <c r="R28" s="63">
        <f t="shared" si="16"/>
        <v>0</v>
      </c>
      <c r="S28" s="65">
        <f t="shared" si="17"/>
        <v>2.2916666666666665E-2</v>
      </c>
      <c r="T28" s="65">
        <f t="shared" si="18"/>
        <v>2.6620370370370372E-4</v>
      </c>
      <c r="U28" s="51">
        <f>COUNTIF(L$2:L28,L28)</f>
        <v>9</v>
      </c>
      <c r="V28" s="51">
        <f t="shared" si="8"/>
        <v>27</v>
      </c>
      <c r="W28" s="63">
        <f t="shared" si="27"/>
        <v>2.3182870370370368E-2</v>
      </c>
      <c r="X28" s="69">
        <f t="shared" si="19"/>
        <v>2.3182870370370368E-2</v>
      </c>
      <c r="Y28" s="71">
        <f t="shared" si="9"/>
        <v>0</v>
      </c>
      <c r="Z28" s="74" t="str">
        <f t="shared" si="0"/>
        <v/>
      </c>
      <c r="AA28" s="25"/>
      <c r="AB28" s="25"/>
      <c r="AC28" s="44" t="str">
        <f t="shared" si="20"/>
        <v/>
      </c>
      <c r="AD28" s="44" t="str">
        <f t="shared" si="21"/>
        <v>MEast London Runners</v>
      </c>
      <c r="AE28" s="78">
        <f>IF(AD28="","",COUNTIF($AD$2:AD28,AD28))</f>
        <v>9</v>
      </c>
      <c r="AF28" s="79">
        <f>IF(AD28="","",SUMIF(AD$2:AD28,AD28,G$2:G28))</f>
        <v>117</v>
      </c>
      <c r="AG28" s="79" t="str">
        <f>IF(AK28&lt;&gt;"",COUNTIF($AK$1:AK27,AK28)+AK28,IF(AL28&lt;&gt;"",COUNTIF($AL$1:AL27,AL28)+AL28,""))</f>
        <v/>
      </c>
      <c r="AH28" s="79" t="str">
        <f t="shared" si="28"/>
        <v>East London Runners</v>
      </c>
      <c r="AI28" s="79" t="str">
        <f>IF(AND(J28="M", AH28&lt;&gt;"U/A",AE28=Prizewinners!$J$1),AF28,"")</f>
        <v/>
      </c>
      <c r="AJ28" s="44" t="str">
        <f>IF(AND(J28="F",  AH28&lt;&gt;"U/A",AE28=Prizewinners!$J$16),AF28,"")</f>
        <v/>
      </c>
      <c r="AK28" s="44" t="str">
        <f t="shared" si="22"/>
        <v/>
      </c>
      <c r="AL28" s="44" t="str">
        <f t="shared" si="23"/>
        <v/>
      </c>
      <c r="AM28" s="44" t="str">
        <f t="shared" si="29"/>
        <v>MEast London Runners9</v>
      </c>
      <c r="AN28" s="44" t="str">
        <f t="shared" si="10"/>
        <v/>
      </c>
      <c r="AO28" s="44" t="str">
        <f t="shared" si="11"/>
        <v/>
      </c>
      <c r="AP28" s="44" t="str">
        <f t="shared" si="12"/>
        <v/>
      </c>
      <c r="AQ28" s="44" t="str">
        <f t="shared" si="25"/>
        <v>David Baldwin</v>
      </c>
    </row>
    <row r="29" spans="1:43">
      <c r="A29" s="51" t="str">
        <f t="shared" si="13"/>
        <v>V40,6</v>
      </c>
      <c r="B29" s="51" t="str">
        <f t="shared" si="1"/>
        <v>m,27</v>
      </c>
      <c r="C29" s="50">
        <f t="shared" si="26"/>
        <v>28</v>
      </c>
      <c r="D29" s="4">
        <v>968</v>
      </c>
      <c r="E29" s="51">
        <f t="shared" si="2"/>
        <v>1</v>
      </c>
      <c r="F29" s="51">
        <f>COUNTIF(H$2:H29,H29)</f>
        <v>6</v>
      </c>
      <c r="G29" s="51">
        <f>COUNTIF(J$2:J29,J29)</f>
        <v>27</v>
      </c>
      <c r="H29" s="51" t="str">
        <f t="shared" si="3"/>
        <v>V40</v>
      </c>
      <c r="I29" s="51" t="str">
        <f t="shared" si="4"/>
        <v>V40</v>
      </c>
      <c r="J29" s="51" t="str">
        <f t="shared" si="5"/>
        <v>m</v>
      </c>
      <c r="K29" s="55" t="str">
        <f t="shared" si="6"/>
        <v>Paul Prior</v>
      </c>
      <c r="L29" s="55" t="str">
        <f t="shared" si="7"/>
        <v>Dagenham 88</v>
      </c>
      <c r="M29" s="4"/>
      <c r="N29" s="6"/>
      <c r="O29" s="4">
        <v>24</v>
      </c>
      <c r="P29" s="58">
        <f t="shared" si="14"/>
        <v>0</v>
      </c>
      <c r="Q29" s="58">
        <f t="shared" si="15"/>
        <v>33</v>
      </c>
      <c r="R29" s="63">
        <f t="shared" si="16"/>
        <v>0</v>
      </c>
      <c r="S29" s="65">
        <f t="shared" si="17"/>
        <v>2.2916666666666665E-2</v>
      </c>
      <c r="T29" s="65">
        <f t="shared" si="18"/>
        <v>2.7777777777777778E-4</v>
      </c>
      <c r="U29" s="51">
        <f>COUNTIF(L$2:L29,L29)</f>
        <v>2</v>
      </c>
      <c r="V29" s="51">
        <f t="shared" si="8"/>
        <v>28</v>
      </c>
      <c r="W29" s="63">
        <f t="shared" si="27"/>
        <v>2.3194444444444441E-2</v>
      </c>
      <c r="X29" s="69">
        <f t="shared" si="19"/>
        <v>2.3194444444444441E-2</v>
      </c>
      <c r="Y29" s="71">
        <f t="shared" si="9"/>
        <v>0</v>
      </c>
      <c r="Z29" s="74" t="str">
        <f t="shared" si="0"/>
        <v/>
      </c>
      <c r="AA29" s="25"/>
      <c r="AB29" s="25"/>
      <c r="AC29" s="44" t="str">
        <f t="shared" si="20"/>
        <v/>
      </c>
      <c r="AD29" s="44" t="str">
        <f t="shared" si="21"/>
        <v>mDagenham 88</v>
      </c>
      <c r="AE29" s="78">
        <f>IF(AD29="","",COUNTIF($AD$2:AD29,AD29))</f>
        <v>2</v>
      </c>
      <c r="AF29" s="79">
        <f>IF(AD29="","",SUMIF(AD$2:AD29,AD29,G$2:G29))</f>
        <v>44</v>
      </c>
      <c r="AG29" s="79" t="str">
        <f>IF(AK29&lt;&gt;"",COUNTIF($AK$1:AK28,AK29)+AK29,IF(AL29&lt;&gt;"",COUNTIF($AL$1:AL28,AL29)+AL29,""))</f>
        <v/>
      </c>
      <c r="AH29" s="79" t="str">
        <f t="shared" si="28"/>
        <v>Dagenham 88</v>
      </c>
      <c r="AI29" s="79" t="str">
        <f>IF(AND(J29="M", AH29&lt;&gt;"U/A",AE29=Prizewinners!$J$1),AF29,"")</f>
        <v/>
      </c>
      <c r="AJ29" s="44" t="str">
        <f>IF(AND(J29="F",  AH29&lt;&gt;"U/A",AE29=Prizewinners!$J$16),AF29,"")</f>
        <v/>
      </c>
      <c r="AK29" s="44" t="str">
        <f t="shared" si="22"/>
        <v/>
      </c>
      <c r="AL29" s="44" t="str">
        <f t="shared" si="23"/>
        <v/>
      </c>
      <c r="AM29" s="44" t="str">
        <f t="shared" si="29"/>
        <v>mDagenham 882</v>
      </c>
      <c r="AN29" s="44" t="str">
        <f t="shared" si="10"/>
        <v/>
      </c>
      <c r="AO29" s="44" t="str">
        <f t="shared" si="11"/>
        <v/>
      </c>
      <c r="AP29" s="44" t="str">
        <f t="shared" si="12"/>
        <v/>
      </c>
      <c r="AQ29" s="44" t="str">
        <f t="shared" si="25"/>
        <v>Paul Prior</v>
      </c>
    </row>
    <row r="30" spans="1:43">
      <c r="A30" s="51" t="str">
        <f t="shared" si="13"/>
        <v>V40,7</v>
      </c>
      <c r="B30" s="51" t="str">
        <f t="shared" si="1"/>
        <v>M,28</v>
      </c>
      <c r="C30" s="50">
        <f t="shared" si="26"/>
        <v>29</v>
      </c>
      <c r="D30" s="4">
        <v>859</v>
      </c>
      <c r="E30" s="51">
        <f t="shared" si="2"/>
        <v>1</v>
      </c>
      <c r="F30" s="51">
        <f>COUNTIF(H$2:H30,H30)</f>
        <v>7</v>
      </c>
      <c r="G30" s="51">
        <f>COUNTIF(J$2:J30,J30)</f>
        <v>28</v>
      </c>
      <c r="H30" s="51" t="str">
        <f t="shared" si="3"/>
        <v>V40</v>
      </c>
      <c r="I30" s="51" t="str">
        <f t="shared" si="4"/>
        <v>V40</v>
      </c>
      <c r="J30" s="51" t="str">
        <f t="shared" si="5"/>
        <v>M</v>
      </c>
      <c r="K30" s="55" t="str">
        <f t="shared" si="6"/>
        <v>Andrew Baxter</v>
      </c>
      <c r="L30" s="55" t="str">
        <f t="shared" si="7"/>
        <v>East London Runners</v>
      </c>
      <c r="M30" s="4"/>
      <c r="N30" s="6"/>
      <c r="O30" s="4">
        <v>28</v>
      </c>
      <c r="P30" s="58">
        <f t="shared" si="14"/>
        <v>0</v>
      </c>
      <c r="Q30" s="58">
        <f t="shared" si="15"/>
        <v>33</v>
      </c>
      <c r="R30" s="63">
        <f t="shared" si="16"/>
        <v>0</v>
      </c>
      <c r="S30" s="65">
        <f t="shared" si="17"/>
        <v>2.2916666666666665E-2</v>
      </c>
      <c r="T30" s="65">
        <f t="shared" si="18"/>
        <v>3.2407407407407406E-4</v>
      </c>
      <c r="U30" s="51">
        <f>COUNTIF(L$2:L30,L30)</f>
        <v>10</v>
      </c>
      <c r="V30" s="51">
        <f t="shared" si="8"/>
        <v>29</v>
      </c>
      <c r="W30" s="63">
        <f t="shared" si="27"/>
        <v>2.3240740740740739E-2</v>
      </c>
      <c r="X30" s="69">
        <f t="shared" si="19"/>
        <v>2.3240740740740739E-2</v>
      </c>
      <c r="Y30" s="71">
        <f t="shared" si="9"/>
        <v>0</v>
      </c>
      <c r="Z30" s="74" t="str">
        <f t="shared" si="0"/>
        <v/>
      </c>
      <c r="AA30" s="25"/>
      <c r="AB30" s="25"/>
      <c r="AC30" s="44" t="str">
        <f t="shared" si="20"/>
        <v/>
      </c>
      <c r="AD30" s="44" t="str">
        <f t="shared" si="21"/>
        <v>MEast London Runners</v>
      </c>
      <c r="AE30" s="78">
        <f>IF(AD30="","",COUNTIF($AD$2:AD30,AD30))</f>
        <v>10</v>
      </c>
      <c r="AF30" s="79">
        <f>IF(AD30="","",SUMIF(AD$2:AD30,AD30,G$2:G30))</f>
        <v>145</v>
      </c>
      <c r="AG30" s="79" t="str">
        <f>IF(AK30&lt;&gt;"",COUNTIF($AK$1:AK29,AK30)+AK30,IF(AL30&lt;&gt;"",COUNTIF($AL$1:AL29,AL30)+AL30,""))</f>
        <v/>
      </c>
      <c r="AH30" s="79" t="str">
        <f t="shared" si="28"/>
        <v>East London Runners</v>
      </c>
      <c r="AI30" s="79" t="str">
        <f>IF(AND(J30="M", AH30&lt;&gt;"U/A",AE30=Prizewinners!$J$1),AF30,"")</f>
        <v/>
      </c>
      <c r="AJ30" s="44" t="str">
        <f>IF(AND(J30="F",  AH30&lt;&gt;"U/A",AE30=Prizewinners!$J$16),AF30,"")</f>
        <v/>
      </c>
      <c r="AK30" s="44" t="str">
        <f t="shared" si="22"/>
        <v/>
      </c>
      <c r="AL30" s="44" t="str">
        <f t="shared" si="23"/>
        <v/>
      </c>
      <c r="AM30" s="44" t="str">
        <f t="shared" si="29"/>
        <v>MEast London Runners10</v>
      </c>
      <c r="AN30" s="44" t="str">
        <f t="shared" si="10"/>
        <v/>
      </c>
      <c r="AO30" s="44" t="str">
        <f t="shared" si="11"/>
        <v/>
      </c>
      <c r="AP30" s="44" t="str">
        <f t="shared" si="12"/>
        <v/>
      </c>
      <c r="AQ30" s="44" t="str">
        <f t="shared" si="25"/>
        <v>Andrew Baxter</v>
      </c>
    </row>
    <row r="31" spans="1:43">
      <c r="A31" s="51" t="str">
        <f t="shared" si="13"/>
        <v>V50,5</v>
      </c>
      <c r="B31" s="51" t="str">
        <f t="shared" si="1"/>
        <v>m,29</v>
      </c>
      <c r="C31" s="50">
        <f t="shared" si="26"/>
        <v>30</v>
      </c>
      <c r="D31" s="4">
        <v>976</v>
      </c>
      <c r="E31" s="51">
        <f t="shared" si="2"/>
        <v>1</v>
      </c>
      <c r="F31" s="51">
        <f>COUNTIF(H$2:H31,H31)</f>
        <v>5</v>
      </c>
      <c r="G31" s="51">
        <f>COUNTIF(J$2:J31,J31)</f>
        <v>29</v>
      </c>
      <c r="H31" s="51" t="str">
        <f t="shared" si="3"/>
        <v>V50</v>
      </c>
      <c r="I31" s="51" t="str">
        <f t="shared" si="4"/>
        <v>V50</v>
      </c>
      <c r="J31" s="51" t="str">
        <f t="shared" si="5"/>
        <v>m</v>
      </c>
      <c r="K31" s="55" t="str">
        <f t="shared" si="6"/>
        <v>Dave Brock</v>
      </c>
      <c r="L31" s="55" t="str">
        <f t="shared" si="7"/>
        <v>Orion Harriers</v>
      </c>
      <c r="M31" s="4"/>
      <c r="N31" s="6"/>
      <c r="O31" s="4">
        <v>29</v>
      </c>
      <c r="P31" s="58">
        <f t="shared" si="14"/>
        <v>0</v>
      </c>
      <c r="Q31" s="58">
        <f t="shared" si="15"/>
        <v>33</v>
      </c>
      <c r="R31" s="63">
        <f t="shared" si="16"/>
        <v>0</v>
      </c>
      <c r="S31" s="65">
        <f t="shared" si="17"/>
        <v>2.2916666666666665E-2</v>
      </c>
      <c r="T31" s="65">
        <f t="shared" si="18"/>
        <v>3.3564814814814812E-4</v>
      </c>
      <c r="U31" s="51">
        <f>COUNTIF(L$2:L31,L31)</f>
        <v>2</v>
      </c>
      <c r="V31" s="51">
        <f t="shared" si="8"/>
        <v>30</v>
      </c>
      <c r="W31" s="63">
        <f t="shared" si="27"/>
        <v>2.3252314814814812E-2</v>
      </c>
      <c r="X31" s="69">
        <f t="shared" si="19"/>
        <v>2.3252314814814812E-2</v>
      </c>
      <c r="Y31" s="71">
        <f t="shared" si="9"/>
        <v>0</v>
      </c>
      <c r="Z31" s="74" t="str">
        <f t="shared" si="0"/>
        <v/>
      </c>
      <c r="AA31" s="25"/>
      <c r="AB31" s="25"/>
      <c r="AC31" s="44" t="str">
        <f t="shared" si="20"/>
        <v/>
      </c>
      <c r="AD31" s="44" t="str">
        <f t="shared" si="21"/>
        <v>mOrion Harriers</v>
      </c>
      <c r="AE31" s="78">
        <f>IF(AD31="","",COUNTIF($AD$2:AD31,AD31))</f>
        <v>2</v>
      </c>
      <c r="AF31" s="79">
        <f>IF(AD31="","",SUMIF(AD$2:AD31,AD31,G$2:G31))</f>
        <v>43</v>
      </c>
      <c r="AG31" s="79" t="str">
        <f>IF(AK31&lt;&gt;"",COUNTIF($AK$1:AK30,AK31)+AK31,IF(AL31&lt;&gt;"",COUNTIF($AL$1:AL30,AL31)+AL31,""))</f>
        <v/>
      </c>
      <c r="AH31" s="79" t="str">
        <f t="shared" si="28"/>
        <v>Orion Harriers</v>
      </c>
      <c r="AI31" s="79" t="str">
        <f>IF(AND(J31="M", AH31&lt;&gt;"U/A",AE31=Prizewinners!$J$1),AF31,"")</f>
        <v/>
      </c>
      <c r="AJ31" s="44" t="str">
        <f>IF(AND(J31="F",  AH31&lt;&gt;"U/A",AE31=Prizewinners!$J$16),AF31,"")</f>
        <v/>
      </c>
      <c r="AK31" s="44" t="str">
        <f t="shared" si="22"/>
        <v/>
      </c>
      <c r="AL31" s="44" t="str">
        <f t="shared" si="23"/>
        <v/>
      </c>
      <c r="AM31" s="44" t="str">
        <f t="shared" si="29"/>
        <v>mOrion Harriers2</v>
      </c>
      <c r="AN31" s="44" t="str">
        <f t="shared" si="10"/>
        <v/>
      </c>
      <c r="AO31" s="44" t="str">
        <f t="shared" si="11"/>
        <v/>
      </c>
      <c r="AP31" s="44" t="str">
        <f t="shared" si="12"/>
        <v/>
      </c>
      <c r="AQ31" s="44" t="str">
        <f t="shared" si="25"/>
        <v>Dave Brock</v>
      </c>
    </row>
    <row r="32" spans="1:43">
      <c r="A32" s="51" t="str">
        <f t="shared" si="13"/>
        <v>,5</v>
      </c>
      <c r="B32" s="51" t="str">
        <f t="shared" si="1"/>
        <v>F,2</v>
      </c>
      <c r="C32" s="50">
        <f t="shared" si="26"/>
        <v>31</v>
      </c>
      <c r="D32" s="4">
        <v>25</v>
      </c>
      <c r="E32" s="51">
        <f t="shared" si="2"/>
        <v>1</v>
      </c>
      <c r="F32" s="51">
        <f>COUNTIF(H$2:H32,H32)</f>
        <v>5</v>
      </c>
      <c r="G32" s="51">
        <f>COUNTIF(J$2:J32,J32)</f>
        <v>2</v>
      </c>
      <c r="H32" s="51" t="str">
        <f t="shared" si="3"/>
        <v/>
      </c>
      <c r="I32" s="51" t="str">
        <f t="shared" si="4"/>
        <v>FV45</v>
      </c>
      <c r="J32" s="51" t="str">
        <f t="shared" si="5"/>
        <v>F</v>
      </c>
      <c r="K32" s="55" t="str">
        <f t="shared" si="6"/>
        <v>Karen Levison</v>
      </c>
      <c r="L32" s="55" t="str">
        <f t="shared" si="7"/>
        <v>East London Runners</v>
      </c>
      <c r="M32" s="4"/>
      <c r="N32" s="6"/>
      <c r="O32" s="4">
        <v>33</v>
      </c>
      <c r="P32" s="58">
        <f t="shared" si="14"/>
        <v>0</v>
      </c>
      <c r="Q32" s="58">
        <f t="shared" si="15"/>
        <v>33</v>
      </c>
      <c r="R32" s="63">
        <f t="shared" si="16"/>
        <v>0</v>
      </c>
      <c r="S32" s="65">
        <f t="shared" si="17"/>
        <v>2.2916666666666665E-2</v>
      </c>
      <c r="T32" s="65">
        <f t="shared" si="18"/>
        <v>3.8194444444444446E-4</v>
      </c>
      <c r="U32" s="51">
        <f>COUNTIF(L$2:L32,L32)</f>
        <v>11</v>
      </c>
      <c r="V32" s="51">
        <f t="shared" si="8"/>
        <v>31</v>
      </c>
      <c r="W32" s="63">
        <f t="shared" si="27"/>
        <v>2.329861111111111E-2</v>
      </c>
      <c r="X32" s="69">
        <f t="shared" si="19"/>
        <v>2.329861111111111E-2</v>
      </c>
      <c r="Y32" s="71">
        <f t="shared" si="9"/>
        <v>0</v>
      </c>
      <c r="Z32" s="74" t="str">
        <f t="shared" si="0"/>
        <v/>
      </c>
      <c r="AA32" s="25"/>
      <c r="AB32" s="25"/>
      <c r="AC32" s="44" t="str">
        <f t="shared" si="20"/>
        <v/>
      </c>
      <c r="AD32" s="44" t="str">
        <f t="shared" si="21"/>
        <v>FEast London Runners</v>
      </c>
      <c r="AE32" s="78">
        <f>IF(AD32="","",COUNTIF($AD$2:AD32,AD32))</f>
        <v>1</v>
      </c>
      <c r="AF32" s="79">
        <f>IF(AD32="","",SUMIF(AD$2:AD32,AD32,G$2:G32))</f>
        <v>2</v>
      </c>
      <c r="AG32" s="79" t="str">
        <f>IF(AK32&lt;&gt;"",COUNTIF($AK$1:AK31,AK32)+AK32,IF(AL32&lt;&gt;"",COUNTIF($AL$1:AL31,AL32)+AL32,""))</f>
        <v/>
      </c>
      <c r="AH32" s="79" t="str">
        <f t="shared" si="28"/>
        <v>East London Runners</v>
      </c>
      <c r="AI32" s="79" t="str">
        <f>IF(AND(J32="M", AH32&lt;&gt;"U/A",AE32=Prizewinners!$J$1),AF32,"")</f>
        <v/>
      </c>
      <c r="AJ32" s="44" t="str">
        <f>IF(AND(J32="F",  AH32&lt;&gt;"U/A",AE32=Prizewinners!$J$16),AF32,"")</f>
        <v/>
      </c>
      <c r="AK32" s="44" t="str">
        <f t="shared" si="22"/>
        <v/>
      </c>
      <c r="AL32" s="44" t="str">
        <f t="shared" si="23"/>
        <v/>
      </c>
      <c r="AM32" s="44" t="str">
        <f t="shared" si="29"/>
        <v>FEast London Runners1</v>
      </c>
      <c r="AN32" s="44" t="str">
        <f t="shared" si="10"/>
        <v/>
      </c>
      <c r="AO32" s="44" t="str">
        <f t="shared" si="11"/>
        <v/>
      </c>
      <c r="AP32" s="44" t="str">
        <f t="shared" si="12"/>
        <v/>
      </c>
      <c r="AQ32" s="44" t="str">
        <f t="shared" si="25"/>
        <v>Karen Levison</v>
      </c>
    </row>
    <row r="33" spans="1:43">
      <c r="A33" s="51" t="str">
        <f t="shared" si="13"/>
        <v>V40,8</v>
      </c>
      <c r="B33" s="51" t="str">
        <f t="shared" si="1"/>
        <v>M,30</v>
      </c>
      <c r="C33" s="50">
        <f t="shared" si="26"/>
        <v>32</v>
      </c>
      <c r="D33" s="4">
        <v>918</v>
      </c>
      <c r="E33" s="51">
        <f t="shared" si="2"/>
        <v>1</v>
      </c>
      <c r="F33" s="51">
        <f>COUNTIF(H$2:H33,H33)</f>
        <v>8</v>
      </c>
      <c r="G33" s="51">
        <f>COUNTIF(J$2:J33,J33)</f>
        <v>30</v>
      </c>
      <c r="H33" s="51" t="str">
        <f t="shared" si="3"/>
        <v>V40</v>
      </c>
      <c r="I33" s="51" t="str">
        <f t="shared" si="4"/>
        <v>V40</v>
      </c>
      <c r="J33" s="51" t="str">
        <f t="shared" si="5"/>
        <v>M</v>
      </c>
      <c r="K33" s="55" t="str">
        <f t="shared" si="6"/>
        <v>Dervish Bartlett</v>
      </c>
      <c r="L33" s="55" t="str">
        <f t="shared" si="7"/>
        <v>Barking Road Runners</v>
      </c>
      <c r="M33" s="4"/>
      <c r="N33" s="6"/>
      <c r="O33" s="4">
        <v>45</v>
      </c>
      <c r="P33" s="58">
        <f t="shared" si="14"/>
        <v>0</v>
      </c>
      <c r="Q33" s="58">
        <f t="shared" si="15"/>
        <v>33</v>
      </c>
      <c r="R33" s="63">
        <f t="shared" si="16"/>
        <v>0</v>
      </c>
      <c r="S33" s="65">
        <f t="shared" si="17"/>
        <v>2.2916666666666665E-2</v>
      </c>
      <c r="T33" s="65">
        <f t="shared" si="18"/>
        <v>5.2083333333333333E-4</v>
      </c>
      <c r="U33" s="51">
        <f>COUNTIF(L$2:L33,L33)</f>
        <v>2</v>
      </c>
      <c r="V33" s="51">
        <f t="shared" si="8"/>
        <v>32</v>
      </c>
      <c r="W33" s="63">
        <f t="shared" si="27"/>
        <v>2.34375E-2</v>
      </c>
      <c r="X33" s="69">
        <f t="shared" si="19"/>
        <v>2.34375E-2</v>
      </c>
      <c r="Y33" s="71">
        <f t="shared" si="9"/>
        <v>0</v>
      </c>
      <c r="Z33" s="74" t="str">
        <f t="shared" si="0"/>
        <v/>
      </c>
      <c r="AA33" s="25"/>
      <c r="AB33" s="25"/>
      <c r="AC33" s="44" t="str">
        <f t="shared" si="20"/>
        <v/>
      </c>
      <c r="AD33" s="44" t="str">
        <f t="shared" si="21"/>
        <v>MBarking Road Runners</v>
      </c>
      <c r="AE33" s="78">
        <f>IF(AD33="","",COUNTIF($AD$2:AD33,AD33))</f>
        <v>2</v>
      </c>
      <c r="AF33" s="79">
        <f>IF(AD33="","",SUMIF(AD$2:AD33,AD33,G$2:G33))</f>
        <v>38</v>
      </c>
      <c r="AG33" s="79" t="str">
        <f>IF(AK33&lt;&gt;"",COUNTIF($AK$1:AK32,AK33)+AK33,IF(AL33&lt;&gt;"",COUNTIF($AL$1:AL32,AL33)+AL33,""))</f>
        <v/>
      </c>
      <c r="AH33" s="79" t="str">
        <f t="shared" si="28"/>
        <v>Barking Road Runners</v>
      </c>
      <c r="AI33" s="79" t="str">
        <f>IF(AND(J33="M", AH33&lt;&gt;"U/A",AE33=Prizewinners!$J$1),AF33,"")</f>
        <v/>
      </c>
      <c r="AJ33" s="44" t="str">
        <f>IF(AND(J33="F",  AH33&lt;&gt;"U/A",AE33=Prizewinners!$J$16),AF33,"")</f>
        <v/>
      </c>
      <c r="AK33" s="44" t="str">
        <f t="shared" si="22"/>
        <v/>
      </c>
      <c r="AL33" s="44" t="str">
        <f t="shared" si="23"/>
        <v/>
      </c>
      <c r="AM33" s="44" t="str">
        <f t="shared" si="29"/>
        <v>MBarking Road Runners2</v>
      </c>
      <c r="AN33" s="44" t="str">
        <f t="shared" si="10"/>
        <v/>
      </c>
      <c r="AO33" s="44" t="str">
        <f t="shared" si="11"/>
        <v/>
      </c>
      <c r="AP33" s="44" t="str">
        <f t="shared" si="12"/>
        <v/>
      </c>
      <c r="AQ33" s="44" t="str">
        <f t="shared" si="25"/>
        <v>Dervish Bartlett</v>
      </c>
    </row>
    <row r="34" spans="1:43">
      <c r="A34" s="51" t="str">
        <f t="shared" si="13"/>
        <v>V40,9</v>
      </c>
      <c r="B34" s="51" t="str">
        <f t="shared" si="1"/>
        <v>m,31</v>
      </c>
      <c r="C34" s="50">
        <f t="shared" si="26"/>
        <v>33</v>
      </c>
      <c r="D34" s="4">
        <v>797</v>
      </c>
      <c r="E34" s="51">
        <f t="shared" si="2"/>
        <v>1</v>
      </c>
      <c r="F34" s="51">
        <f>COUNTIF(H$2:H34,H34)</f>
        <v>9</v>
      </c>
      <c r="G34" s="51">
        <f>COUNTIF(J$2:J34,J34)</f>
        <v>31</v>
      </c>
      <c r="H34" s="51" t="str">
        <f t="shared" si="3"/>
        <v>V40</v>
      </c>
      <c r="I34" s="51" t="str">
        <f t="shared" si="4"/>
        <v>V40</v>
      </c>
      <c r="J34" s="51" t="str">
        <f t="shared" si="5"/>
        <v>m</v>
      </c>
      <c r="K34" s="55" t="str">
        <f t="shared" si="6"/>
        <v>Manjit Singh</v>
      </c>
      <c r="L34" s="55" t="str">
        <f t="shared" si="7"/>
        <v>East London Runners</v>
      </c>
      <c r="M34" s="4"/>
      <c r="N34" s="6">
        <v>34</v>
      </c>
      <c r="O34" s="4">
        <v>8</v>
      </c>
      <c r="P34" s="58">
        <f t="shared" si="14"/>
        <v>0</v>
      </c>
      <c r="Q34" s="58">
        <f t="shared" si="15"/>
        <v>34</v>
      </c>
      <c r="R34" s="63">
        <f t="shared" si="16"/>
        <v>0</v>
      </c>
      <c r="S34" s="65">
        <f t="shared" si="17"/>
        <v>2.361111111111111E-2</v>
      </c>
      <c r="T34" s="65">
        <f t="shared" si="18"/>
        <v>9.2592592592592588E-5</v>
      </c>
      <c r="U34" s="51">
        <f>COUNTIF(L$2:L34,L34)</f>
        <v>12</v>
      </c>
      <c r="V34" s="51">
        <f t="shared" si="8"/>
        <v>33</v>
      </c>
      <c r="W34" s="63">
        <f t="shared" si="27"/>
        <v>2.3703703703703703E-2</v>
      </c>
      <c r="X34" s="69">
        <f t="shared" si="19"/>
        <v>2.3703703703703703E-2</v>
      </c>
      <c r="Y34" s="71">
        <f t="shared" si="9"/>
        <v>0</v>
      </c>
      <c r="Z34" s="74" t="str">
        <f t="shared" si="0"/>
        <v/>
      </c>
      <c r="AA34" s="25"/>
      <c r="AB34" s="25"/>
      <c r="AC34" s="44" t="str">
        <f t="shared" si="20"/>
        <v/>
      </c>
      <c r="AD34" s="44" t="str">
        <f t="shared" si="21"/>
        <v>mEast London Runners</v>
      </c>
      <c r="AE34" s="78">
        <f>IF(AD34="","",COUNTIF($AD$2:AD34,AD34))</f>
        <v>11</v>
      </c>
      <c r="AF34" s="79">
        <f>IF(AD34="","",SUMIF(AD$2:AD34,AD34,G$2:G34))</f>
        <v>176</v>
      </c>
      <c r="AG34" s="79" t="str">
        <f>IF(AK34&lt;&gt;"",COUNTIF($AK$1:AK33,AK34)+AK34,IF(AL34&lt;&gt;"",COUNTIF($AL$1:AL33,AL34)+AL34,""))</f>
        <v/>
      </c>
      <c r="AH34" s="79" t="str">
        <f t="shared" si="28"/>
        <v>East London Runners</v>
      </c>
      <c r="AI34" s="79" t="str">
        <f>IF(AND(J34="M", AH34&lt;&gt;"U/A",AE34=Prizewinners!$J$1),AF34,"")</f>
        <v/>
      </c>
      <c r="AJ34" s="44" t="str">
        <f>IF(AND(J34="F",  AH34&lt;&gt;"U/A",AE34=Prizewinners!$J$16),AF34,"")</f>
        <v/>
      </c>
      <c r="AK34" s="44" t="str">
        <f t="shared" si="22"/>
        <v/>
      </c>
      <c r="AL34" s="44" t="str">
        <f t="shared" si="23"/>
        <v/>
      </c>
      <c r="AM34" s="44" t="str">
        <f t="shared" si="29"/>
        <v>mEast London Runners11</v>
      </c>
      <c r="AN34" s="44" t="str">
        <f t="shared" si="10"/>
        <v/>
      </c>
      <c r="AO34" s="44" t="str">
        <f t="shared" si="11"/>
        <v/>
      </c>
      <c r="AP34" s="44" t="str">
        <f t="shared" si="12"/>
        <v/>
      </c>
      <c r="AQ34" s="44" t="str">
        <f t="shared" si="25"/>
        <v>Manjit Singh</v>
      </c>
    </row>
    <row r="35" spans="1:43">
      <c r="A35" s="51" t="str">
        <f t="shared" si="13"/>
        <v>SM,15</v>
      </c>
      <c r="B35" s="51" t="str">
        <f t="shared" si="1"/>
        <v>M,32</v>
      </c>
      <c r="C35" s="50">
        <v>34</v>
      </c>
      <c r="D35" s="4">
        <v>965</v>
      </c>
      <c r="E35" s="51">
        <f t="shared" si="2"/>
        <v>1</v>
      </c>
      <c r="F35" s="51">
        <f>COUNTIF(H$2:H35,H35)</f>
        <v>15</v>
      </c>
      <c r="G35" s="51">
        <f>COUNTIF(J$2:J35,J35)</f>
        <v>32</v>
      </c>
      <c r="H35" s="51" t="str">
        <f t="shared" si="3"/>
        <v>SM</v>
      </c>
      <c r="I35" s="51" t="str">
        <f t="shared" si="4"/>
        <v>SM</v>
      </c>
      <c r="J35" s="51" t="str">
        <f t="shared" si="5"/>
        <v>M</v>
      </c>
      <c r="K35" s="55" t="str">
        <f t="shared" si="6"/>
        <v>Jamie Zucker</v>
      </c>
      <c r="L35" s="55" t="str">
        <f t="shared" si="7"/>
        <v>East End Road Runners</v>
      </c>
      <c r="M35" s="4"/>
      <c r="N35" s="6"/>
      <c r="O35" s="4">
        <v>12</v>
      </c>
      <c r="P35" s="58">
        <f t="shared" si="14"/>
        <v>0</v>
      </c>
      <c r="Q35" s="58">
        <f t="shared" si="15"/>
        <v>34</v>
      </c>
      <c r="R35" s="63">
        <f t="shared" si="16"/>
        <v>0</v>
      </c>
      <c r="S35" s="65">
        <f t="shared" si="17"/>
        <v>2.361111111111111E-2</v>
      </c>
      <c r="T35" s="65">
        <f t="shared" si="18"/>
        <v>1.3888888888888889E-4</v>
      </c>
      <c r="U35" s="51">
        <f>COUNTIF(L$2:L35,L35)</f>
        <v>4</v>
      </c>
      <c r="V35" s="51">
        <f t="shared" si="8"/>
        <v>34</v>
      </c>
      <c r="W35" s="63">
        <f t="shared" si="27"/>
        <v>2.375E-2</v>
      </c>
      <c r="X35" s="69">
        <f t="shared" si="19"/>
        <v>2.375E-2</v>
      </c>
      <c r="Y35" s="71">
        <f t="shared" si="9"/>
        <v>0</v>
      </c>
      <c r="Z35" s="74" t="str">
        <f t="shared" si="0"/>
        <v/>
      </c>
      <c r="AA35" s="25"/>
      <c r="AB35" s="25"/>
      <c r="AC35" s="44" t="str">
        <f t="shared" si="20"/>
        <v/>
      </c>
      <c r="AD35" s="44" t="str">
        <f t="shared" si="21"/>
        <v>MEast End Road Runners</v>
      </c>
      <c r="AE35" s="78">
        <f>IF(AD35="","",COUNTIF($AD$2:AD35,AD35))</f>
        <v>4</v>
      </c>
      <c r="AF35" s="79">
        <f>IF(AD35="","",SUMIF(AD$2:AD35,AD35,G$2:G35))</f>
        <v>93</v>
      </c>
      <c r="AG35" s="79" t="str">
        <f>IF(AK35&lt;&gt;"",COUNTIF($AK$1:AK34,AK35)+AK35,IF(AL35&lt;&gt;"",COUNTIF($AL$1:AL34,AL35)+AL35,""))</f>
        <v/>
      </c>
      <c r="AH35" s="79" t="str">
        <f t="shared" si="28"/>
        <v>East End Road Runners</v>
      </c>
      <c r="AI35" s="79" t="str">
        <f>IF(AND(J35="M", AH35&lt;&gt;"U/A",AE35=Prizewinners!$J$1),AF35,"")</f>
        <v/>
      </c>
      <c r="AJ35" s="44" t="str">
        <f>IF(AND(J35="F",  AH35&lt;&gt;"U/A",AE35=Prizewinners!$J$16),AF35,"")</f>
        <v/>
      </c>
      <c r="AK35" s="44" t="str">
        <f t="shared" si="22"/>
        <v/>
      </c>
      <c r="AL35" s="44" t="str">
        <f t="shared" si="23"/>
        <v/>
      </c>
      <c r="AM35" s="44" t="str">
        <f t="shared" si="29"/>
        <v>MEast End Road Runners4</v>
      </c>
      <c r="AN35" s="44" t="str">
        <f t="shared" si="10"/>
        <v/>
      </c>
      <c r="AO35" s="44" t="str">
        <f t="shared" si="11"/>
        <v/>
      </c>
      <c r="AP35" s="44" t="str">
        <f t="shared" si="12"/>
        <v/>
      </c>
      <c r="AQ35" s="44" t="str">
        <f t="shared" si="25"/>
        <v>Jamie Zucker</v>
      </c>
    </row>
    <row r="36" spans="1:43">
      <c r="A36" s="51" t="str">
        <f t="shared" si="13"/>
        <v>,6</v>
      </c>
      <c r="B36" s="51" t="str">
        <f t="shared" si="1"/>
        <v>F,3</v>
      </c>
      <c r="C36" s="50">
        <f t="shared" si="26"/>
        <v>35</v>
      </c>
      <c r="D36" s="4">
        <v>24</v>
      </c>
      <c r="E36" s="51">
        <f t="shared" si="2"/>
        <v>1</v>
      </c>
      <c r="F36" s="51">
        <f>COUNTIF(H$2:H36,H36)</f>
        <v>6</v>
      </c>
      <c r="G36" s="51">
        <f>COUNTIF(J$2:J36,J36)</f>
        <v>3</v>
      </c>
      <c r="H36" s="51" t="str">
        <f t="shared" si="3"/>
        <v/>
      </c>
      <c r="I36" s="51" t="str">
        <f t="shared" si="4"/>
        <v>FV35</v>
      </c>
      <c r="J36" s="51" t="str">
        <f t="shared" si="5"/>
        <v>F</v>
      </c>
      <c r="K36" s="55" t="str">
        <f t="shared" si="6"/>
        <v>Ava Lee</v>
      </c>
      <c r="L36" s="55" t="str">
        <f t="shared" si="7"/>
        <v>East London Runners</v>
      </c>
      <c r="M36" s="4"/>
      <c r="N36" s="6"/>
      <c r="O36" s="4">
        <v>14</v>
      </c>
      <c r="P36" s="58">
        <f t="shared" si="14"/>
        <v>0</v>
      </c>
      <c r="Q36" s="58">
        <f t="shared" si="15"/>
        <v>34</v>
      </c>
      <c r="R36" s="63">
        <f t="shared" si="16"/>
        <v>0</v>
      </c>
      <c r="S36" s="65">
        <f t="shared" si="17"/>
        <v>2.361111111111111E-2</v>
      </c>
      <c r="T36" s="65">
        <f t="shared" si="18"/>
        <v>1.6203703703703703E-4</v>
      </c>
      <c r="U36" s="51">
        <f>COUNTIF(L$2:L36,L36)</f>
        <v>13</v>
      </c>
      <c r="V36" s="51">
        <f t="shared" si="8"/>
        <v>35</v>
      </c>
      <c r="W36" s="63">
        <f t="shared" si="27"/>
        <v>2.3773148148148147E-2</v>
      </c>
      <c r="X36" s="69">
        <f t="shared" si="19"/>
        <v>2.3773148148148147E-2</v>
      </c>
      <c r="Y36" s="71">
        <f t="shared" si="9"/>
        <v>0</v>
      </c>
      <c r="Z36" s="74" t="str">
        <f t="shared" si="0"/>
        <v/>
      </c>
      <c r="AA36" s="25"/>
      <c r="AB36" s="25"/>
      <c r="AC36" s="44" t="str">
        <f t="shared" si="20"/>
        <v/>
      </c>
      <c r="AD36" s="44" t="str">
        <f t="shared" si="21"/>
        <v>FEast London Runners</v>
      </c>
      <c r="AE36" s="78">
        <f>IF(AD36="","",COUNTIF($AD$2:AD36,AD36))</f>
        <v>2</v>
      </c>
      <c r="AF36" s="79">
        <f>IF(AD36="","",SUMIF(AD$2:AD36,AD36,G$2:G36))</f>
        <v>5</v>
      </c>
      <c r="AG36" s="79" t="str">
        <f>IF(AK36&lt;&gt;"",COUNTIF($AK$1:AK35,AK36)+AK36,IF(AL36&lt;&gt;"",COUNTIF($AL$1:AL35,AL36)+AL36,""))</f>
        <v/>
      </c>
      <c r="AH36" s="79" t="str">
        <f t="shared" si="28"/>
        <v>East London Runners</v>
      </c>
      <c r="AI36" s="79" t="str">
        <f>IF(AND(J36="M", AH36&lt;&gt;"U/A",AE36=Prizewinners!$J$1),AF36,"")</f>
        <v/>
      </c>
      <c r="AJ36" s="44" t="str">
        <f>IF(AND(J36="F",  AH36&lt;&gt;"U/A",AE36=Prizewinners!$J$16),AF36,"")</f>
        <v/>
      </c>
      <c r="AK36" s="44" t="str">
        <f t="shared" si="22"/>
        <v/>
      </c>
      <c r="AL36" s="44" t="str">
        <f t="shared" si="23"/>
        <v/>
      </c>
      <c r="AM36" s="44" t="str">
        <f t="shared" si="29"/>
        <v>FEast London Runners2</v>
      </c>
      <c r="AN36" s="44" t="str">
        <f t="shared" si="10"/>
        <v/>
      </c>
      <c r="AO36" s="44" t="str">
        <f t="shared" si="11"/>
        <v/>
      </c>
      <c r="AP36" s="44" t="str">
        <f t="shared" si="12"/>
        <v/>
      </c>
      <c r="AQ36" s="44" t="str">
        <f t="shared" si="25"/>
        <v>Ava Lee</v>
      </c>
    </row>
    <row r="37" spans="1:43">
      <c r="A37" s="51" t="str">
        <f t="shared" si="13"/>
        <v>V40,10</v>
      </c>
      <c r="B37" s="51" t="str">
        <f t="shared" si="1"/>
        <v>M,33</v>
      </c>
      <c r="C37" s="50">
        <f t="shared" si="26"/>
        <v>36</v>
      </c>
      <c r="D37" s="4">
        <v>889</v>
      </c>
      <c r="E37" s="51">
        <f t="shared" si="2"/>
        <v>1</v>
      </c>
      <c r="F37" s="51">
        <f>COUNTIF(H$2:H37,H37)</f>
        <v>10</v>
      </c>
      <c r="G37" s="51">
        <f>COUNTIF(J$2:J37,J37)</f>
        <v>33</v>
      </c>
      <c r="H37" s="51" t="str">
        <f t="shared" si="3"/>
        <v>V40</v>
      </c>
      <c r="I37" s="51" t="str">
        <f t="shared" si="4"/>
        <v>V40</v>
      </c>
      <c r="J37" s="51" t="str">
        <f t="shared" si="5"/>
        <v>M</v>
      </c>
      <c r="K37" s="55" t="str">
        <f t="shared" si="6"/>
        <v>Paul Thompson</v>
      </c>
      <c r="L37" s="55" t="str">
        <f t="shared" si="7"/>
        <v>East London Runners</v>
      </c>
      <c r="M37" s="4"/>
      <c r="N37" s="6"/>
      <c r="O37" s="4">
        <v>23</v>
      </c>
      <c r="P37" s="58">
        <f t="shared" si="14"/>
        <v>0</v>
      </c>
      <c r="Q37" s="58">
        <f t="shared" si="15"/>
        <v>34</v>
      </c>
      <c r="R37" s="63">
        <f t="shared" si="16"/>
        <v>0</v>
      </c>
      <c r="S37" s="65">
        <f t="shared" si="17"/>
        <v>2.361111111111111E-2</v>
      </c>
      <c r="T37" s="65">
        <f t="shared" si="18"/>
        <v>2.6620370370370372E-4</v>
      </c>
      <c r="U37" s="51">
        <f>COUNTIF(L$2:L37,L37)</f>
        <v>14</v>
      </c>
      <c r="V37" s="51">
        <f t="shared" si="8"/>
        <v>36</v>
      </c>
      <c r="W37" s="63">
        <f t="shared" si="27"/>
        <v>2.3877314814814813E-2</v>
      </c>
      <c r="X37" s="69">
        <f t="shared" si="19"/>
        <v>2.3877314814814813E-2</v>
      </c>
      <c r="Y37" s="71">
        <f t="shared" si="9"/>
        <v>0</v>
      </c>
      <c r="Z37" s="74" t="str">
        <f t="shared" si="0"/>
        <v/>
      </c>
      <c r="AA37" s="25"/>
      <c r="AB37" s="25"/>
      <c r="AC37" s="44" t="str">
        <f t="shared" si="20"/>
        <v/>
      </c>
      <c r="AD37" s="44" t="str">
        <f t="shared" si="21"/>
        <v>MEast London Runners</v>
      </c>
      <c r="AE37" s="78">
        <f>IF(AD37="","",COUNTIF($AD$2:AD37,AD37))</f>
        <v>12</v>
      </c>
      <c r="AF37" s="79">
        <f>IF(AD37="","",SUMIF(AD$2:AD37,AD37,G$2:G37))</f>
        <v>209</v>
      </c>
      <c r="AG37" s="79" t="str">
        <f>IF(AK37&lt;&gt;"",COUNTIF($AK$1:AK36,AK37)+AK37,IF(AL37&lt;&gt;"",COUNTIF($AL$1:AL36,AL37)+AL37,""))</f>
        <v/>
      </c>
      <c r="AH37" s="79" t="str">
        <f t="shared" si="28"/>
        <v>East London Runners</v>
      </c>
      <c r="AI37" s="79" t="str">
        <f>IF(AND(J37="M", AH37&lt;&gt;"U/A",AE37=Prizewinners!$J$1),AF37,"")</f>
        <v/>
      </c>
      <c r="AJ37" s="44" t="str">
        <f>IF(AND(J37="F",  AH37&lt;&gt;"U/A",AE37=Prizewinners!$J$16),AF37,"")</f>
        <v/>
      </c>
      <c r="AK37" s="44" t="str">
        <f t="shared" si="22"/>
        <v/>
      </c>
      <c r="AL37" s="44" t="str">
        <f t="shared" si="23"/>
        <v/>
      </c>
      <c r="AM37" s="44" t="str">
        <f t="shared" si="29"/>
        <v>MEast London Runners12</v>
      </c>
      <c r="AN37" s="44" t="str">
        <f t="shared" si="10"/>
        <v/>
      </c>
      <c r="AO37" s="44" t="str">
        <f t="shared" si="11"/>
        <v/>
      </c>
      <c r="AP37" s="44" t="str">
        <f t="shared" si="12"/>
        <v/>
      </c>
      <c r="AQ37" s="44" t="str">
        <f t="shared" si="25"/>
        <v>Paul Thompson</v>
      </c>
    </row>
    <row r="38" spans="1:43">
      <c r="A38" s="51" t="str">
        <f t="shared" si="13"/>
        <v>SM,16</v>
      </c>
      <c r="B38" s="51" t="str">
        <f t="shared" si="1"/>
        <v>M,34</v>
      </c>
      <c r="C38" s="50">
        <f t="shared" si="26"/>
        <v>37</v>
      </c>
      <c r="D38" s="4">
        <v>872</v>
      </c>
      <c r="E38" s="51">
        <f t="shared" si="2"/>
        <v>1</v>
      </c>
      <c r="F38" s="51">
        <f>COUNTIF(H$2:H38,H38)</f>
        <v>16</v>
      </c>
      <c r="G38" s="51">
        <f>COUNTIF(J$2:J38,J38)</f>
        <v>34</v>
      </c>
      <c r="H38" s="51" t="str">
        <f t="shared" si="3"/>
        <v>SM</v>
      </c>
      <c r="I38" s="51" t="str">
        <f t="shared" si="4"/>
        <v>SM</v>
      </c>
      <c r="J38" s="51" t="str">
        <f t="shared" si="5"/>
        <v>M</v>
      </c>
      <c r="K38" s="55" t="str">
        <f t="shared" si="6"/>
        <v>Stuart Doman</v>
      </c>
      <c r="L38" s="55" t="str">
        <f t="shared" si="7"/>
        <v>East London Runners</v>
      </c>
      <c r="M38" s="4"/>
      <c r="N38" s="6"/>
      <c r="O38" s="4">
        <v>26</v>
      </c>
      <c r="P38" s="58">
        <f t="shared" si="14"/>
        <v>0</v>
      </c>
      <c r="Q38" s="58">
        <f t="shared" si="15"/>
        <v>34</v>
      </c>
      <c r="R38" s="63">
        <f t="shared" si="16"/>
        <v>0</v>
      </c>
      <c r="S38" s="65">
        <f t="shared" si="17"/>
        <v>2.361111111111111E-2</v>
      </c>
      <c r="T38" s="65">
        <f t="shared" si="18"/>
        <v>3.0092592592592595E-4</v>
      </c>
      <c r="U38" s="51">
        <f>COUNTIF(L$2:L38,L38)</f>
        <v>15</v>
      </c>
      <c r="V38" s="51">
        <f t="shared" si="8"/>
        <v>37</v>
      </c>
      <c r="W38" s="63">
        <f t="shared" si="27"/>
        <v>2.3912037037037037E-2</v>
      </c>
      <c r="X38" s="69">
        <f t="shared" si="19"/>
        <v>2.3912037037037037E-2</v>
      </c>
      <c r="Y38" s="71">
        <f t="shared" si="9"/>
        <v>0</v>
      </c>
      <c r="Z38" s="74" t="str">
        <f t="shared" si="0"/>
        <v/>
      </c>
      <c r="AA38" s="25"/>
      <c r="AB38" s="25"/>
      <c r="AC38" s="44" t="str">
        <f t="shared" si="20"/>
        <v/>
      </c>
      <c r="AD38" s="44" t="str">
        <f t="shared" si="21"/>
        <v>MEast London Runners</v>
      </c>
      <c r="AE38" s="78">
        <f>IF(AD38="","",COUNTIF($AD$2:AD38,AD38))</f>
        <v>13</v>
      </c>
      <c r="AF38" s="79">
        <f>IF(AD38="","",SUMIF(AD$2:AD38,AD38,G$2:G38))</f>
        <v>243</v>
      </c>
      <c r="AG38" s="79" t="str">
        <f>IF(AK38&lt;&gt;"",COUNTIF($AK$1:AK37,AK38)+AK38,IF(AL38&lt;&gt;"",COUNTIF($AL$1:AL37,AL38)+AL38,""))</f>
        <v/>
      </c>
      <c r="AH38" s="79" t="str">
        <f t="shared" si="28"/>
        <v>East London Runners</v>
      </c>
      <c r="AI38" s="79" t="str">
        <f>IF(AND(J38="M", AH38&lt;&gt;"U/A",AE38=Prizewinners!$J$1),AF38,"")</f>
        <v/>
      </c>
      <c r="AJ38" s="44" t="str">
        <f>IF(AND(J38="F",  AH38&lt;&gt;"U/A",AE38=Prizewinners!$J$16),AF38,"")</f>
        <v/>
      </c>
      <c r="AK38" s="44" t="str">
        <f t="shared" si="22"/>
        <v/>
      </c>
      <c r="AL38" s="44" t="str">
        <f t="shared" si="23"/>
        <v/>
      </c>
      <c r="AM38" s="44" t="str">
        <f t="shared" si="29"/>
        <v>MEast London Runners13</v>
      </c>
      <c r="AN38" s="44" t="str">
        <f t="shared" si="10"/>
        <v/>
      </c>
      <c r="AO38" s="44" t="str">
        <f t="shared" si="11"/>
        <v/>
      </c>
      <c r="AP38" s="44" t="str">
        <f t="shared" si="12"/>
        <v/>
      </c>
      <c r="AQ38" s="44" t="str">
        <f t="shared" si="25"/>
        <v>Stuart Doman</v>
      </c>
    </row>
    <row r="39" spans="1:43">
      <c r="A39" s="51" t="str">
        <f t="shared" si="13"/>
        <v>V50,6</v>
      </c>
      <c r="B39" s="51" t="str">
        <f t="shared" si="1"/>
        <v>M,35</v>
      </c>
      <c r="C39" s="50">
        <f t="shared" si="26"/>
        <v>38</v>
      </c>
      <c r="D39" s="4">
        <v>854</v>
      </c>
      <c r="E39" s="51">
        <f t="shared" si="2"/>
        <v>1</v>
      </c>
      <c r="F39" s="51">
        <f>COUNTIF(H$2:H39,H39)</f>
        <v>6</v>
      </c>
      <c r="G39" s="51">
        <f>COUNTIF(J$2:J39,J39)</f>
        <v>35</v>
      </c>
      <c r="H39" s="51" t="str">
        <f t="shared" si="3"/>
        <v>V50</v>
      </c>
      <c r="I39" s="51" t="str">
        <f t="shared" si="4"/>
        <v>V50</v>
      </c>
      <c r="J39" s="51" t="str">
        <f t="shared" si="5"/>
        <v>M</v>
      </c>
      <c r="K39" s="55" t="str">
        <f t="shared" si="6"/>
        <v>Dave Daugirda</v>
      </c>
      <c r="L39" s="55" t="str">
        <f t="shared" si="7"/>
        <v>Eton Manor</v>
      </c>
      <c r="M39" s="4"/>
      <c r="N39" s="6"/>
      <c r="O39" s="4">
        <v>41</v>
      </c>
      <c r="P39" s="58">
        <f t="shared" si="14"/>
        <v>0</v>
      </c>
      <c r="Q39" s="58">
        <f t="shared" si="15"/>
        <v>34</v>
      </c>
      <c r="R39" s="63">
        <f t="shared" si="16"/>
        <v>0</v>
      </c>
      <c r="S39" s="65">
        <f t="shared" si="17"/>
        <v>2.361111111111111E-2</v>
      </c>
      <c r="T39" s="65">
        <f t="shared" si="18"/>
        <v>4.7453703703703704E-4</v>
      </c>
      <c r="U39" s="51">
        <f>COUNTIF(L$2:L39,L39)</f>
        <v>3</v>
      </c>
      <c r="V39" s="51">
        <f t="shared" si="8"/>
        <v>38</v>
      </c>
      <c r="W39" s="63">
        <f t="shared" si="27"/>
        <v>2.4085648148148148E-2</v>
      </c>
      <c r="X39" s="69">
        <f t="shared" si="19"/>
        <v>2.4085648148148148E-2</v>
      </c>
      <c r="Y39" s="71">
        <f t="shared" si="9"/>
        <v>0</v>
      </c>
      <c r="Z39" s="74" t="str">
        <f t="shared" si="0"/>
        <v/>
      </c>
      <c r="AA39" s="25"/>
      <c r="AB39" s="25"/>
      <c r="AC39" s="44" t="str">
        <f t="shared" si="20"/>
        <v>M4</v>
      </c>
      <c r="AD39" s="44" t="str">
        <f t="shared" si="21"/>
        <v>MEton Manor</v>
      </c>
      <c r="AE39" s="78">
        <f>IF(AD39="","",COUNTIF($AD$2:AD39,AD39))</f>
        <v>3</v>
      </c>
      <c r="AF39" s="79">
        <f>IF(AD39="","",SUMIF(AD$2:AD39,AD39,G$2:G39))</f>
        <v>75</v>
      </c>
      <c r="AG39" s="79">
        <f>IF(AK39&lt;&gt;"",COUNTIF($AK$1:AK38,AK39)+AK39,IF(AL39&lt;&gt;"",COUNTIF($AL$1:AL38,AL39)+AL39,""))</f>
        <v>4</v>
      </c>
      <c r="AH39" s="79" t="str">
        <f t="shared" si="28"/>
        <v>Eton Manor</v>
      </c>
      <c r="AI39" s="79">
        <f>IF(AND(J39="M", AH39&lt;&gt;"U/A",AE39=Prizewinners!$J$1),AF39,"")</f>
        <v>75</v>
      </c>
      <c r="AJ39" s="44" t="str">
        <f>IF(AND(J39="F",  AH39&lt;&gt;"U/A",AE39=Prizewinners!$J$16),AF39,"")</f>
        <v/>
      </c>
      <c r="AK39" s="44">
        <f t="shared" si="22"/>
        <v>4</v>
      </c>
      <c r="AL39" s="44" t="str">
        <f t="shared" si="23"/>
        <v/>
      </c>
      <c r="AM39" s="44" t="str">
        <f t="shared" si="29"/>
        <v>MEton Manor3</v>
      </c>
      <c r="AN39" s="44" t="str">
        <f t="shared" si="10"/>
        <v>Paul Cates</v>
      </c>
      <c r="AO39" s="44" t="str">
        <f t="shared" si="11"/>
        <v>David Cato</v>
      </c>
      <c r="AP39" s="44" t="str">
        <f t="shared" si="12"/>
        <v>Dave Daugirda</v>
      </c>
      <c r="AQ39" s="44" t="str">
        <f t="shared" si="25"/>
        <v>Dave Daugirda</v>
      </c>
    </row>
    <row r="40" spans="1:43">
      <c r="A40" s="51" t="str">
        <f t="shared" si="13"/>
        <v>SM,17</v>
      </c>
      <c r="B40" s="51" t="str">
        <f t="shared" si="1"/>
        <v>m,36</v>
      </c>
      <c r="C40" s="50">
        <f t="shared" si="26"/>
        <v>39</v>
      </c>
      <c r="D40" s="4">
        <v>999</v>
      </c>
      <c r="E40" s="51">
        <f t="shared" si="2"/>
        <v>1</v>
      </c>
      <c r="F40" s="51">
        <f>COUNTIF(H$2:H40,H40)</f>
        <v>17</v>
      </c>
      <c r="G40" s="51">
        <f>COUNTIF(J$2:J40,J40)</f>
        <v>36</v>
      </c>
      <c r="H40" s="51" t="str">
        <f t="shared" si="3"/>
        <v>SM</v>
      </c>
      <c r="I40" s="51" t="str">
        <f t="shared" si="4"/>
        <v>SM</v>
      </c>
      <c r="J40" s="51" t="str">
        <f t="shared" si="5"/>
        <v>m</v>
      </c>
      <c r="K40" s="55" t="str">
        <f t="shared" si="6"/>
        <v>Paul Boddey</v>
      </c>
      <c r="L40" s="55" t="str">
        <f t="shared" si="7"/>
        <v>Eton Manor</v>
      </c>
      <c r="M40" s="4"/>
      <c r="N40" s="6"/>
      <c r="O40" s="4">
        <v>43</v>
      </c>
      <c r="P40" s="58">
        <f t="shared" si="14"/>
        <v>0</v>
      </c>
      <c r="Q40" s="58">
        <f t="shared" si="15"/>
        <v>34</v>
      </c>
      <c r="R40" s="63">
        <f t="shared" si="16"/>
        <v>0</v>
      </c>
      <c r="S40" s="65">
        <f t="shared" si="17"/>
        <v>2.361111111111111E-2</v>
      </c>
      <c r="T40" s="65">
        <f t="shared" si="18"/>
        <v>4.9768518518518521E-4</v>
      </c>
      <c r="U40" s="51">
        <f>COUNTIF(L$2:L40,L40)</f>
        <v>4</v>
      </c>
      <c r="V40" s="51">
        <f t="shared" si="8"/>
        <v>39</v>
      </c>
      <c r="W40" s="63">
        <f t="shared" si="27"/>
        <v>2.4108796296296295E-2</v>
      </c>
      <c r="X40" s="69">
        <f t="shared" si="19"/>
        <v>2.4108796296296295E-2</v>
      </c>
      <c r="Y40" s="71">
        <f t="shared" si="9"/>
        <v>0</v>
      </c>
      <c r="Z40" s="74" t="str">
        <f t="shared" si="0"/>
        <v/>
      </c>
      <c r="AA40" s="25"/>
      <c r="AB40" s="25"/>
      <c r="AC40" s="44" t="str">
        <f t="shared" si="20"/>
        <v/>
      </c>
      <c r="AD40" s="44" t="str">
        <f t="shared" si="21"/>
        <v>mEton Manor</v>
      </c>
      <c r="AE40" s="78">
        <f>IF(AD40="","",COUNTIF($AD$2:AD40,AD40))</f>
        <v>4</v>
      </c>
      <c r="AF40" s="79">
        <f>IF(AD40="","",SUMIF(AD$2:AD40,AD40,G$2:G40))</f>
        <v>111</v>
      </c>
      <c r="AG40" s="79" t="str">
        <f>IF(AK40&lt;&gt;"",COUNTIF($AK$1:AK39,AK40)+AK40,IF(AL40&lt;&gt;"",COUNTIF($AL$1:AL39,AL40)+AL40,""))</f>
        <v/>
      </c>
      <c r="AH40" s="79" t="str">
        <f t="shared" si="28"/>
        <v>Eton Manor</v>
      </c>
      <c r="AI40" s="79" t="str">
        <f>IF(AND(J40="M", AH40&lt;&gt;"U/A",AE40=Prizewinners!$J$1),AF40,"")</f>
        <v/>
      </c>
      <c r="AJ40" s="44" t="str">
        <f>IF(AND(J40="F",  AH40&lt;&gt;"U/A",AE40=Prizewinners!$J$16),AF40,"")</f>
        <v/>
      </c>
      <c r="AK40" s="44" t="str">
        <f t="shared" si="22"/>
        <v/>
      </c>
      <c r="AL40" s="44" t="str">
        <f t="shared" si="23"/>
        <v/>
      </c>
      <c r="AM40" s="44" t="str">
        <f t="shared" si="29"/>
        <v>mEton Manor4</v>
      </c>
      <c r="AN40" s="44" t="str">
        <f t="shared" si="10"/>
        <v/>
      </c>
      <c r="AO40" s="44" t="str">
        <f t="shared" si="11"/>
        <v/>
      </c>
      <c r="AP40" s="44" t="str">
        <f t="shared" si="12"/>
        <v/>
      </c>
      <c r="AQ40" s="44" t="str">
        <f t="shared" si="25"/>
        <v>Paul Boddey</v>
      </c>
    </row>
    <row r="41" spans="1:43">
      <c r="A41" s="51" t="str">
        <f t="shared" si="13"/>
        <v>V40,11</v>
      </c>
      <c r="B41" s="51" t="str">
        <f t="shared" si="1"/>
        <v>m,37</v>
      </c>
      <c r="C41" s="50">
        <f t="shared" si="26"/>
        <v>40</v>
      </c>
      <c r="D41" s="4">
        <v>985</v>
      </c>
      <c r="E41" s="51">
        <f t="shared" si="2"/>
        <v>1</v>
      </c>
      <c r="F41" s="51">
        <f>COUNTIF(H$2:H41,H41)</f>
        <v>11</v>
      </c>
      <c r="G41" s="51">
        <f>COUNTIF(J$2:J41,J41)</f>
        <v>37</v>
      </c>
      <c r="H41" s="51" t="str">
        <f t="shared" si="3"/>
        <v>V40</v>
      </c>
      <c r="I41" s="51" t="str">
        <f t="shared" si="4"/>
        <v>V40</v>
      </c>
      <c r="J41" s="51" t="str">
        <f t="shared" si="5"/>
        <v>m</v>
      </c>
      <c r="K41" s="55" t="str">
        <f t="shared" si="6"/>
        <v>Kieran Mckenna</v>
      </c>
      <c r="L41" s="55" t="str">
        <f t="shared" si="7"/>
        <v>Ilford AC</v>
      </c>
      <c r="M41" s="4"/>
      <c r="N41" s="6">
        <v>35</v>
      </c>
      <c r="O41" s="4">
        <v>1</v>
      </c>
      <c r="P41" s="58">
        <f t="shared" si="14"/>
        <v>0</v>
      </c>
      <c r="Q41" s="58">
        <f t="shared" si="15"/>
        <v>35</v>
      </c>
      <c r="R41" s="63">
        <f t="shared" si="16"/>
        <v>0</v>
      </c>
      <c r="S41" s="65">
        <f t="shared" si="17"/>
        <v>2.4305555555555556E-2</v>
      </c>
      <c r="T41" s="65">
        <f t="shared" si="18"/>
        <v>1.1574074074074073E-5</v>
      </c>
      <c r="U41" s="51">
        <f>COUNTIF(L$2:L41,L41)</f>
        <v>8</v>
      </c>
      <c r="V41" s="51">
        <f t="shared" si="8"/>
        <v>40</v>
      </c>
      <c r="W41" s="63">
        <f t="shared" si="27"/>
        <v>2.431712962962963E-2</v>
      </c>
      <c r="X41" s="69">
        <f t="shared" si="19"/>
        <v>2.431712962962963E-2</v>
      </c>
      <c r="Y41" s="71">
        <f t="shared" si="9"/>
        <v>0</v>
      </c>
      <c r="Z41" s="74" t="str">
        <f t="shared" si="0"/>
        <v/>
      </c>
      <c r="AA41" s="25"/>
      <c r="AB41" s="25"/>
      <c r="AC41" s="44" t="str">
        <f t="shared" si="20"/>
        <v/>
      </c>
      <c r="AD41" s="44" t="str">
        <f t="shared" si="21"/>
        <v>mIlford AC</v>
      </c>
      <c r="AE41" s="78">
        <f>IF(AD41="","",COUNTIF($AD$2:AD41,AD41))</f>
        <v>7</v>
      </c>
      <c r="AF41" s="79">
        <f>IF(AD41="","",SUMIF(AD$2:AD41,AD41,G$2:G41))</f>
        <v>104</v>
      </c>
      <c r="AG41" s="79" t="str">
        <f>IF(AK41&lt;&gt;"",COUNTIF($AK$1:AK40,AK41)+AK41,IF(AL41&lt;&gt;"",COUNTIF($AL$1:AL40,AL41)+AL41,""))</f>
        <v/>
      </c>
      <c r="AH41" s="79" t="str">
        <f t="shared" si="28"/>
        <v>Ilford AC</v>
      </c>
      <c r="AI41" s="79" t="str">
        <f>IF(AND(J41="M", AH41&lt;&gt;"U/A",AE41=Prizewinners!$J$1),AF41,"")</f>
        <v/>
      </c>
      <c r="AJ41" s="44" t="str">
        <f>IF(AND(J41="F",  AH41&lt;&gt;"U/A",AE41=Prizewinners!$J$16),AF41,"")</f>
        <v/>
      </c>
      <c r="AK41" s="44" t="str">
        <f t="shared" si="22"/>
        <v/>
      </c>
      <c r="AL41" s="44" t="str">
        <f t="shared" si="23"/>
        <v/>
      </c>
      <c r="AM41" s="44" t="str">
        <f t="shared" si="29"/>
        <v>mIlford AC7</v>
      </c>
      <c r="AN41" s="44" t="str">
        <f t="shared" si="10"/>
        <v/>
      </c>
      <c r="AO41" s="44" t="str">
        <f t="shared" si="11"/>
        <v/>
      </c>
      <c r="AP41" s="44" t="str">
        <f t="shared" si="12"/>
        <v/>
      </c>
      <c r="AQ41" s="44" t="str">
        <f t="shared" si="25"/>
        <v>Kieran Mckenna</v>
      </c>
    </row>
    <row r="42" spans="1:43">
      <c r="A42" s="51" t="str">
        <f t="shared" si="13"/>
        <v>V50,7</v>
      </c>
      <c r="B42" s="51" t="str">
        <f t="shared" si="1"/>
        <v>M,38</v>
      </c>
      <c r="C42" s="50">
        <f t="shared" si="26"/>
        <v>41</v>
      </c>
      <c r="D42" s="4">
        <v>942</v>
      </c>
      <c r="E42" s="51">
        <f t="shared" si="2"/>
        <v>1</v>
      </c>
      <c r="F42" s="51">
        <f>COUNTIF(H$2:H42,H42)</f>
        <v>7</v>
      </c>
      <c r="G42" s="51">
        <f>COUNTIF(J$2:J42,J42)</f>
        <v>38</v>
      </c>
      <c r="H42" s="51" t="str">
        <f t="shared" si="3"/>
        <v>V50</v>
      </c>
      <c r="I42" s="51" t="str">
        <f t="shared" si="4"/>
        <v>V50</v>
      </c>
      <c r="J42" s="51" t="str">
        <f t="shared" si="5"/>
        <v>M</v>
      </c>
      <c r="K42" s="55" t="str">
        <f t="shared" si="6"/>
        <v>Philip Hernon</v>
      </c>
      <c r="L42" s="55" t="str">
        <f t="shared" si="7"/>
        <v>Orion Harriers</v>
      </c>
      <c r="M42" s="4"/>
      <c r="N42" s="6"/>
      <c r="O42" s="4">
        <v>9</v>
      </c>
      <c r="P42" s="58">
        <f t="shared" si="14"/>
        <v>0</v>
      </c>
      <c r="Q42" s="58">
        <f t="shared" si="15"/>
        <v>35</v>
      </c>
      <c r="R42" s="63">
        <f t="shared" si="16"/>
        <v>0</v>
      </c>
      <c r="S42" s="65">
        <f t="shared" si="17"/>
        <v>2.4305555555555556E-2</v>
      </c>
      <c r="T42" s="65">
        <f t="shared" si="18"/>
        <v>1.0416666666666667E-4</v>
      </c>
      <c r="U42" s="51">
        <f>COUNTIF(L$2:L42,L42)</f>
        <v>3</v>
      </c>
      <c r="V42" s="51">
        <f t="shared" si="8"/>
        <v>41</v>
      </c>
      <c r="W42" s="63">
        <f t="shared" si="27"/>
        <v>2.4409722222222222E-2</v>
      </c>
      <c r="X42" s="69">
        <f t="shared" si="19"/>
        <v>2.4409722222222222E-2</v>
      </c>
      <c r="Y42" s="71">
        <f t="shared" si="9"/>
        <v>0</v>
      </c>
      <c r="Z42" s="74" t="str">
        <f t="shared" si="0"/>
        <v/>
      </c>
      <c r="AA42" s="25"/>
      <c r="AB42" s="25"/>
      <c r="AC42" s="44" t="str">
        <f t="shared" si="20"/>
        <v>M5</v>
      </c>
      <c r="AD42" s="44" t="str">
        <f t="shared" si="21"/>
        <v>MOrion Harriers</v>
      </c>
      <c r="AE42" s="78">
        <f>IF(AD42="","",COUNTIF($AD$2:AD42,AD42))</f>
        <v>3</v>
      </c>
      <c r="AF42" s="79">
        <f>IF(AD42="","",SUMIF(AD$2:AD42,AD42,G$2:G42))</f>
        <v>81</v>
      </c>
      <c r="AG42" s="79">
        <f>IF(AK42&lt;&gt;"",COUNTIF($AK$1:AK41,AK42)+AK42,IF(AL42&lt;&gt;"",COUNTIF($AL$1:AL41,AL42)+AL42,""))</f>
        <v>5</v>
      </c>
      <c r="AH42" s="79" t="str">
        <f t="shared" si="28"/>
        <v>Orion Harriers</v>
      </c>
      <c r="AI42" s="79">
        <f>IF(AND(J42="M", AH42&lt;&gt;"U/A",AE42=Prizewinners!$J$1),AF42,"")</f>
        <v>81</v>
      </c>
      <c r="AJ42" s="44" t="str">
        <f>IF(AND(J42="F",  AH42&lt;&gt;"U/A",AE42=Prizewinners!$J$16),AF42,"")</f>
        <v/>
      </c>
      <c r="AK42" s="44">
        <f t="shared" si="22"/>
        <v>5</v>
      </c>
      <c r="AL42" s="44" t="str">
        <f t="shared" si="23"/>
        <v/>
      </c>
      <c r="AM42" s="44" t="str">
        <f t="shared" si="29"/>
        <v>MOrion Harriers3</v>
      </c>
      <c r="AN42" s="44" t="str">
        <f t="shared" si="10"/>
        <v>Neil Mcgoun</v>
      </c>
      <c r="AO42" s="44" t="str">
        <f t="shared" si="11"/>
        <v>Dave Brock</v>
      </c>
      <c r="AP42" s="44" t="str">
        <f t="shared" si="12"/>
        <v>Philip Hernon</v>
      </c>
      <c r="AQ42" s="44" t="str">
        <f t="shared" si="25"/>
        <v>Philip Hernon</v>
      </c>
    </row>
    <row r="43" spans="1:43">
      <c r="A43" s="51" t="str">
        <f t="shared" si="13"/>
        <v>V40,12</v>
      </c>
      <c r="B43" s="51" t="str">
        <f t="shared" si="1"/>
        <v>M,39</v>
      </c>
      <c r="C43" s="50">
        <f t="shared" si="26"/>
        <v>42</v>
      </c>
      <c r="D43" s="4">
        <v>940</v>
      </c>
      <c r="E43" s="51">
        <f t="shared" si="2"/>
        <v>1</v>
      </c>
      <c r="F43" s="51">
        <f>COUNTIF(H$2:H43,H43)</f>
        <v>12</v>
      </c>
      <c r="G43" s="51">
        <f>COUNTIF(J$2:J43,J43)</f>
        <v>39</v>
      </c>
      <c r="H43" s="51" t="str">
        <f t="shared" si="3"/>
        <v>V40</v>
      </c>
      <c r="I43" s="51" t="str">
        <f t="shared" si="4"/>
        <v>V40</v>
      </c>
      <c r="J43" s="51" t="str">
        <f t="shared" si="5"/>
        <v>M</v>
      </c>
      <c r="K43" s="55" t="str">
        <f t="shared" si="6"/>
        <v>Mark Dillon</v>
      </c>
      <c r="L43" s="55" t="str">
        <f t="shared" si="7"/>
        <v>Orion Harriers</v>
      </c>
      <c r="M43" s="4"/>
      <c r="N43" s="6"/>
      <c r="O43" s="4">
        <v>10</v>
      </c>
      <c r="P43" s="58">
        <f t="shared" si="14"/>
        <v>0</v>
      </c>
      <c r="Q43" s="58">
        <f t="shared" si="15"/>
        <v>35</v>
      </c>
      <c r="R43" s="63">
        <f t="shared" si="16"/>
        <v>0</v>
      </c>
      <c r="S43" s="65">
        <f t="shared" si="17"/>
        <v>2.4305555555555556E-2</v>
      </c>
      <c r="T43" s="65">
        <f t="shared" si="18"/>
        <v>1.1574074074074075E-4</v>
      </c>
      <c r="U43" s="51">
        <f>COUNTIF(L$2:L43,L43)</f>
        <v>4</v>
      </c>
      <c r="V43" s="51">
        <f t="shared" si="8"/>
        <v>42</v>
      </c>
      <c r="W43" s="63">
        <f t="shared" si="27"/>
        <v>2.4421296296296295E-2</v>
      </c>
      <c r="X43" s="69">
        <f t="shared" si="19"/>
        <v>2.4421296296296295E-2</v>
      </c>
      <c r="Y43" s="71">
        <f t="shared" si="9"/>
        <v>0</v>
      </c>
      <c r="Z43" s="74" t="str">
        <f t="shared" si="0"/>
        <v/>
      </c>
      <c r="AA43" s="25"/>
      <c r="AB43" s="25"/>
      <c r="AC43" s="44" t="str">
        <f t="shared" si="20"/>
        <v/>
      </c>
      <c r="AD43" s="44" t="str">
        <f t="shared" si="21"/>
        <v>MOrion Harriers</v>
      </c>
      <c r="AE43" s="78">
        <f>IF(AD43="","",COUNTIF($AD$2:AD43,AD43))</f>
        <v>4</v>
      </c>
      <c r="AF43" s="79">
        <f>IF(AD43="","",SUMIF(AD$2:AD43,AD43,G$2:G43))</f>
        <v>120</v>
      </c>
      <c r="AG43" s="79" t="str">
        <f>IF(AK43&lt;&gt;"",COUNTIF($AK$1:AK42,AK43)+AK43,IF(AL43&lt;&gt;"",COUNTIF($AL$1:AL42,AL43)+AL43,""))</f>
        <v/>
      </c>
      <c r="AH43" s="79" t="str">
        <f t="shared" si="28"/>
        <v>Orion Harriers</v>
      </c>
      <c r="AI43" s="79" t="str">
        <f>IF(AND(J43="M", AH43&lt;&gt;"U/A",AE43=Prizewinners!$J$1),AF43,"")</f>
        <v/>
      </c>
      <c r="AJ43" s="44" t="str">
        <f>IF(AND(J43="F",  AH43&lt;&gt;"U/A",AE43=Prizewinners!$J$16),AF43,"")</f>
        <v/>
      </c>
      <c r="AK43" s="44" t="str">
        <f t="shared" si="22"/>
        <v/>
      </c>
      <c r="AL43" s="44" t="str">
        <f t="shared" si="23"/>
        <v/>
      </c>
      <c r="AM43" s="44" t="str">
        <f t="shared" si="29"/>
        <v>MOrion Harriers4</v>
      </c>
      <c r="AN43" s="44" t="str">
        <f t="shared" si="10"/>
        <v/>
      </c>
      <c r="AO43" s="44" t="str">
        <f t="shared" si="11"/>
        <v/>
      </c>
      <c r="AP43" s="44" t="str">
        <f t="shared" si="12"/>
        <v/>
      </c>
      <c r="AQ43" s="44" t="str">
        <f t="shared" si="25"/>
        <v>Mark Dillon</v>
      </c>
    </row>
    <row r="44" spans="1:43">
      <c r="A44" s="51" t="str">
        <f t="shared" si="13"/>
        <v>SM,18</v>
      </c>
      <c r="B44" s="51" t="str">
        <f t="shared" si="1"/>
        <v>M,40</v>
      </c>
      <c r="C44" s="50">
        <f t="shared" si="26"/>
        <v>43</v>
      </c>
      <c r="D44" s="4">
        <v>883</v>
      </c>
      <c r="E44" s="51">
        <f t="shared" si="2"/>
        <v>1</v>
      </c>
      <c r="F44" s="51">
        <f>COUNTIF(H$2:H44,H44)</f>
        <v>18</v>
      </c>
      <c r="G44" s="51">
        <f>COUNTIF(J$2:J44,J44)</f>
        <v>40</v>
      </c>
      <c r="H44" s="51" t="str">
        <f t="shared" si="3"/>
        <v>SM</v>
      </c>
      <c r="I44" s="51" t="str">
        <f t="shared" si="4"/>
        <v>SM</v>
      </c>
      <c r="J44" s="51" t="str">
        <f t="shared" si="5"/>
        <v>M</v>
      </c>
      <c r="K44" s="55" t="str">
        <f t="shared" si="6"/>
        <v>Will Pearce</v>
      </c>
      <c r="L44" s="55" t="str">
        <f t="shared" si="7"/>
        <v>East London Runners</v>
      </c>
      <c r="M44" s="4"/>
      <c r="N44" s="6"/>
      <c r="O44" s="4">
        <v>17</v>
      </c>
      <c r="P44" s="58">
        <f t="shared" si="14"/>
        <v>0</v>
      </c>
      <c r="Q44" s="58">
        <f t="shared" si="15"/>
        <v>35</v>
      </c>
      <c r="R44" s="63">
        <f t="shared" si="16"/>
        <v>0</v>
      </c>
      <c r="S44" s="65">
        <f t="shared" si="17"/>
        <v>2.4305555555555556E-2</v>
      </c>
      <c r="T44" s="65">
        <f t="shared" si="18"/>
        <v>1.9675925925925926E-4</v>
      </c>
      <c r="U44" s="51">
        <f>COUNTIF(L$2:L44,L44)</f>
        <v>16</v>
      </c>
      <c r="V44" s="51">
        <f t="shared" si="8"/>
        <v>43</v>
      </c>
      <c r="W44" s="63">
        <f t="shared" si="27"/>
        <v>2.4502314814814814E-2</v>
      </c>
      <c r="X44" s="69">
        <f t="shared" si="19"/>
        <v>2.4502314814814814E-2</v>
      </c>
      <c r="Y44" s="71">
        <f t="shared" si="9"/>
        <v>0</v>
      </c>
      <c r="Z44" s="74" t="str">
        <f t="shared" si="0"/>
        <v/>
      </c>
      <c r="AA44" s="25"/>
      <c r="AB44" s="25"/>
      <c r="AC44" s="44" t="str">
        <f t="shared" si="20"/>
        <v/>
      </c>
      <c r="AD44" s="44" t="str">
        <f t="shared" si="21"/>
        <v>MEast London Runners</v>
      </c>
      <c r="AE44" s="78">
        <f>IF(AD44="","",COUNTIF($AD$2:AD44,AD44))</f>
        <v>14</v>
      </c>
      <c r="AF44" s="79">
        <f>IF(AD44="","",SUMIF(AD$2:AD44,AD44,G$2:G44))</f>
        <v>283</v>
      </c>
      <c r="AG44" s="79" t="str">
        <f>IF(AK44&lt;&gt;"",COUNTIF($AK$1:AK43,AK44)+AK44,IF(AL44&lt;&gt;"",COUNTIF($AL$1:AL43,AL44)+AL44,""))</f>
        <v/>
      </c>
      <c r="AH44" s="79" t="str">
        <f t="shared" si="28"/>
        <v>East London Runners</v>
      </c>
      <c r="AI44" s="79" t="str">
        <f>IF(AND(J44="M", AH44&lt;&gt;"U/A",AE44=Prizewinners!$J$1),AF44,"")</f>
        <v/>
      </c>
      <c r="AJ44" s="44" t="str">
        <f>IF(AND(J44="F",  AH44&lt;&gt;"U/A",AE44=Prizewinners!$J$16),AF44,"")</f>
        <v/>
      </c>
      <c r="AK44" s="44" t="str">
        <f t="shared" si="22"/>
        <v/>
      </c>
      <c r="AL44" s="44" t="str">
        <f t="shared" si="23"/>
        <v/>
      </c>
      <c r="AM44" s="44" t="str">
        <f t="shared" si="29"/>
        <v>MEast London Runners14</v>
      </c>
      <c r="AN44" s="44" t="str">
        <f t="shared" si="10"/>
        <v/>
      </c>
      <c r="AO44" s="44" t="str">
        <f t="shared" si="11"/>
        <v/>
      </c>
      <c r="AP44" s="44" t="str">
        <f t="shared" si="12"/>
        <v/>
      </c>
      <c r="AQ44" s="44" t="str">
        <f t="shared" si="25"/>
        <v>Will Pearce</v>
      </c>
    </row>
    <row r="45" spans="1:43">
      <c r="A45" s="51" t="str">
        <f t="shared" si="13"/>
        <v>SM,19</v>
      </c>
      <c r="B45" s="51" t="str">
        <f t="shared" si="1"/>
        <v>M,41</v>
      </c>
      <c r="C45" s="50">
        <f t="shared" si="26"/>
        <v>44</v>
      </c>
      <c r="D45" s="4">
        <v>874</v>
      </c>
      <c r="E45" s="51">
        <f t="shared" si="2"/>
        <v>1</v>
      </c>
      <c r="F45" s="51">
        <f>COUNTIF(H$2:H45,H45)</f>
        <v>19</v>
      </c>
      <c r="G45" s="51">
        <f>COUNTIF(J$2:J45,J45)</f>
        <v>41</v>
      </c>
      <c r="H45" s="51" t="str">
        <f t="shared" si="3"/>
        <v>SM</v>
      </c>
      <c r="I45" s="51" t="str">
        <f t="shared" si="4"/>
        <v>SM</v>
      </c>
      <c r="J45" s="51" t="str">
        <f t="shared" si="5"/>
        <v>M</v>
      </c>
      <c r="K45" s="55" t="str">
        <f t="shared" si="6"/>
        <v>Emmet Fitzgibbon</v>
      </c>
      <c r="L45" s="55" t="str">
        <f t="shared" si="7"/>
        <v>East London Runners</v>
      </c>
      <c r="M45" s="4"/>
      <c r="N45" s="6"/>
      <c r="O45" s="4">
        <v>32</v>
      </c>
      <c r="P45" s="58">
        <f t="shared" si="14"/>
        <v>0</v>
      </c>
      <c r="Q45" s="58">
        <f t="shared" si="15"/>
        <v>35</v>
      </c>
      <c r="R45" s="63">
        <f t="shared" si="16"/>
        <v>0</v>
      </c>
      <c r="S45" s="65">
        <f t="shared" si="17"/>
        <v>2.4305555555555556E-2</v>
      </c>
      <c r="T45" s="65">
        <f t="shared" si="18"/>
        <v>3.7037037037037035E-4</v>
      </c>
      <c r="U45" s="51">
        <f>COUNTIF(L$2:L45,L45)</f>
        <v>17</v>
      </c>
      <c r="V45" s="51">
        <f t="shared" si="8"/>
        <v>44</v>
      </c>
      <c r="W45" s="63">
        <f t="shared" si="27"/>
        <v>2.4675925925925928E-2</v>
      </c>
      <c r="X45" s="69">
        <f t="shared" si="19"/>
        <v>2.4675925925925928E-2</v>
      </c>
      <c r="Y45" s="71">
        <f t="shared" si="9"/>
        <v>0</v>
      </c>
      <c r="Z45" s="74" t="str">
        <f t="shared" si="0"/>
        <v/>
      </c>
      <c r="AA45" s="25"/>
      <c r="AB45" s="25"/>
      <c r="AC45" s="44" t="str">
        <f t="shared" si="20"/>
        <v/>
      </c>
      <c r="AD45" s="44" t="str">
        <f t="shared" si="21"/>
        <v>MEast London Runners</v>
      </c>
      <c r="AE45" s="78">
        <f>IF(AD45="","",COUNTIF($AD$2:AD45,AD45))</f>
        <v>15</v>
      </c>
      <c r="AF45" s="79">
        <f>IF(AD45="","",SUMIF(AD$2:AD45,AD45,G$2:G45))</f>
        <v>324</v>
      </c>
      <c r="AG45" s="79" t="str">
        <f>IF(AK45&lt;&gt;"",COUNTIF($AK$1:AK44,AK45)+AK45,IF(AL45&lt;&gt;"",COUNTIF($AL$1:AL44,AL45)+AL45,""))</f>
        <v/>
      </c>
      <c r="AH45" s="79" t="str">
        <f t="shared" si="28"/>
        <v>East London Runners</v>
      </c>
      <c r="AI45" s="79" t="str">
        <f>IF(AND(J45="M", AH45&lt;&gt;"U/A",AE45=Prizewinners!$J$1),AF45,"")</f>
        <v/>
      </c>
      <c r="AJ45" s="44" t="str">
        <f>IF(AND(J45="F",  AH45&lt;&gt;"U/A",AE45=Prizewinners!$J$16),AF45,"")</f>
        <v/>
      </c>
      <c r="AK45" s="44" t="str">
        <f t="shared" si="22"/>
        <v/>
      </c>
      <c r="AL45" s="44" t="str">
        <f t="shared" si="23"/>
        <v/>
      </c>
      <c r="AM45" s="44" t="str">
        <f t="shared" si="29"/>
        <v>MEast London Runners15</v>
      </c>
      <c r="AN45" s="44" t="str">
        <f t="shared" si="10"/>
        <v/>
      </c>
      <c r="AO45" s="44" t="str">
        <f t="shared" si="11"/>
        <v/>
      </c>
      <c r="AP45" s="44" t="str">
        <f t="shared" si="12"/>
        <v/>
      </c>
      <c r="AQ45" s="44" t="str">
        <f t="shared" si="25"/>
        <v>Emmet Fitzgibbon</v>
      </c>
    </row>
    <row r="46" spans="1:43">
      <c r="A46" s="51" t="str">
        <f t="shared" si="13"/>
        <v>V40,13</v>
      </c>
      <c r="B46" s="51" t="str">
        <f t="shared" si="1"/>
        <v>M,42</v>
      </c>
      <c r="C46" s="50">
        <f t="shared" si="26"/>
        <v>45</v>
      </c>
      <c r="D46" s="4">
        <v>875</v>
      </c>
      <c r="E46" s="51">
        <f t="shared" si="2"/>
        <v>1</v>
      </c>
      <c r="F46" s="51">
        <f>COUNTIF(H$2:H46,H46)</f>
        <v>13</v>
      </c>
      <c r="G46" s="51">
        <f>COUNTIF(J$2:J46,J46)</f>
        <v>42</v>
      </c>
      <c r="H46" s="51" t="str">
        <f t="shared" si="3"/>
        <v>V40</v>
      </c>
      <c r="I46" s="51" t="str">
        <f t="shared" si="4"/>
        <v>V40</v>
      </c>
      <c r="J46" s="51" t="str">
        <f t="shared" si="5"/>
        <v>M</v>
      </c>
      <c r="K46" s="55" t="str">
        <f t="shared" si="6"/>
        <v>Richard Guest</v>
      </c>
      <c r="L46" s="55" t="str">
        <f t="shared" si="7"/>
        <v>East London Runners</v>
      </c>
      <c r="M46" s="4"/>
      <c r="N46" s="6"/>
      <c r="O46" s="4">
        <v>33</v>
      </c>
      <c r="P46" s="58">
        <f t="shared" si="14"/>
        <v>0</v>
      </c>
      <c r="Q46" s="58">
        <f t="shared" si="15"/>
        <v>35</v>
      </c>
      <c r="R46" s="63">
        <f t="shared" si="16"/>
        <v>0</v>
      </c>
      <c r="S46" s="65">
        <f t="shared" si="17"/>
        <v>2.4305555555555556E-2</v>
      </c>
      <c r="T46" s="65">
        <f t="shared" si="18"/>
        <v>3.8194444444444446E-4</v>
      </c>
      <c r="U46" s="51">
        <f>COUNTIF(L$2:L46,L46)</f>
        <v>18</v>
      </c>
      <c r="V46" s="51">
        <f t="shared" si="8"/>
        <v>45</v>
      </c>
      <c r="W46" s="63">
        <f t="shared" si="27"/>
        <v>2.4687500000000001E-2</v>
      </c>
      <c r="X46" s="69">
        <f t="shared" si="19"/>
        <v>2.4687500000000001E-2</v>
      </c>
      <c r="Y46" s="71">
        <f t="shared" si="9"/>
        <v>0</v>
      </c>
      <c r="Z46" s="74" t="str">
        <f t="shared" si="0"/>
        <v/>
      </c>
      <c r="AA46" s="25"/>
      <c r="AB46" s="25"/>
      <c r="AC46" s="44" t="str">
        <f t="shared" si="20"/>
        <v/>
      </c>
      <c r="AD46" s="44" t="str">
        <f t="shared" si="21"/>
        <v>MEast London Runners</v>
      </c>
      <c r="AE46" s="78">
        <f>IF(AD46="","",COUNTIF($AD$2:AD46,AD46))</f>
        <v>16</v>
      </c>
      <c r="AF46" s="79">
        <f>IF(AD46="","",SUMIF(AD$2:AD46,AD46,G$2:G46))</f>
        <v>366</v>
      </c>
      <c r="AG46" s="79" t="str">
        <f>IF(AK46&lt;&gt;"",COUNTIF($AK$1:AK45,AK46)+AK46,IF(AL46&lt;&gt;"",COUNTIF($AL$1:AL45,AL46)+AL46,""))</f>
        <v/>
      </c>
      <c r="AH46" s="79" t="str">
        <f t="shared" si="28"/>
        <v>East London Runners</v>
      </c>
      <c r="AI46" s="79" t="str">
        <f>IF(AND(J46="M", AH46&lt;&gt;"U/A",AE46=Prizewinners!$J$1),AF46,"")</f>
        <v/>
      </c>
      <c r="AJ46" s="44" t="str">
        <f>IF(AND(J46="F",  AH46&lt;&gt;"U/A",AE46=Prizewinners!$J$16),AF46,"")</f>
        <v/>
      </c>
      <c r="AK46" s="44" t="str">
        <f t="shared" si="22"/>
        <v/>
      </c>
      <c r="AL46" s="44" t="str">
        <f t="shared" si="23"/>
        <v/>
      </c>
      <c r="AM46" s="44" t="str">
        <f t="shared" si="29"/>
        <v>MEast London Runners16</v>
      </c>
      <c r="AN46" s="44" t="str">
        <f t="shared" si="10"/>
        <v/>
      </c>
      <c r="AO46" s="44" t="str">
        <f t="shared" si="11"/>
        <v/>
      </c>
      <c r="AP46" s="44" t="str">
        <f t="shared" si="12"/>
        <v/>
      </c>
      <c r="AQ46" s="44" t="str">
        <f t="shared" si="25"/>
        <v>Richard Guest</v>
      </c>
    </row>
    <row r="47" spans="1:43">
      <c r="A47" s="51" t="str">
        <f t="shared" si="13"/>
        <v>SM,20</v>
      </c>
      <c r="B47" s="51" t="str">
        <f t="shared" si="1"/>
        <v>M,43</v>
      </c>
      <c r="C47" s="50">
        <f t="shared" si="26"/>
        <v>46</v>
      </c>
      <c r="D47" s="4">
        <v>873</v>
      </c>
      <c r="E47" s="51">
        <f t="shared" si="2"/>
        <v>1</v>
      </c>
      <c r="F47" s="51">
        <f>COUNTIF(H$2:H47,H47)</f>
        <v>20</v>
      </c>
      <c r="G47" s="51">
        <f>COUNTIF(J$2:J47,J47)</f>
        <v>43</v>
      </c>
      <c r="H47" s="51" t="str">
        <f t="shared" si="3"/>
        <v>SM</v>
      </c>
      <c r="I47" s="51" t="str">
        <f t="shared" si="4"/>
        <v>SM</v>
      </c>
      <c r="J47" s="51" t="str">
        <f t="shared" si="5"/>
        <v>M</v>
      </c>
      <c r="K47" s="55" t="str">
        <f t="shared" si="6"/>
        <v>Spencer Evans</v>
      </c>
      <c r="L47" s="55" t="str">
        <f t="shared" si="7"/>
        <v>East London Runners</v>
      </c>
      <c r="M47" s="4"/>
      <c r="N47" s="6"/>
      <c r="O47" s="4">
        <v>41</v>
      </c>
      <c r="P47" s="58">
        <f t="shared" si="14"/>
        <v>0</v>
      </c>
      <c r="Q47" s="58">
        <f t="shared" si="15"/>
        <v>35</v>
      </c>
      <c r="R47" s="63">
        <f t="shared" si="16"/>
        <v>0</v>
      </c>
      <c r="S47" s="65">
        <f t="shared" si="17"/>
        <v>2.4305555555555556E-2</v>
      </c>
      <c r="T47" s="65">
        <f t="shared" si="18"/>
        <v>4.7453703703703704E-4</v>
      </c>
      <c r="U47" s="51">
        <f>COUNTIF(L$2:L47,L47)</f>
        <v>19</v>
      </c>
      <c r="V47" s="51">
        <f t="shared" si="8"/>
        <v>46</v>
      </c>
      <c r="W47" s="63">
        <f t="shared" si="27"/>
        <v>2.4780092592592593E-2</v>
      </c>
      <c r="X47" s="69">
        <f t="shared" si="19"/>
        <v>2.4780092592592593E-2</v>
      </c>
      <c r="Y47" s="71">
        <f t="shared" si="9"/>
        <v>0</v>
      </c>
      <c r="Z47" s="74" t="str">
        <f t="shared" si="0"/>
        <v/>
      </c>
      <c r="AA47" s="25"/>
      <c r="AB47" s="25"/>
      <c r="AC47" s="44" t="str">
        <f t="shared" si="20"/>
        <v/>
      </c>
      <c r="AD47" s="44" t="str">
        <f t="shared" si="21"/>
        <v>MEast London Runners</v>
      </c>
      <c r="AE47" s="78">
        <f>IF(AD47="","",COUNTIF($AD$2:AD47,AD47))</f>
        <v>17</v>
      </c>
      <c r="AF47" s="79">
        <f>IF(AD47="","",SUMIF(AD$2:AD47,AD47,G$2:G47))</f>
        <v>409</v>
      </c>
      <c r="AG47" s="79" t="str">
        <f>IF(AK47&lt;&gt;"",COUNTIF($AK$1:AK46,AK47)+AK47,IF(AL47&lt;&gt;"",COUNTIF($AL$1:AL46,AL47)+AL47,""))</f>
        <v/>
      </c>
      <c r="AH47" s="79" t="str">
        <f t="shared" si="28"/>
        <v>East London Runners</v>
      </c>
      <c r="AI47" s="79" t="str">
        <f>IF(AND(J47="M", AH47&lt;&gt;"U/A",AE47=Prizewinners!$J$1),AF47,"")</f>
        <v/>
      </c>
      <c r="AJ47" s="44" t="str">
        <f>IF(AND(J47="F",  AH47&lt;&gt;"U/A",AE47=Prizewinners!$J$16),AF47,"")</f>
        <v/>
      </c>
      <c r="AK47" s="44" t="str">
        <f t="shared" si="22"/>
        <v/>
      </c>
      <c r="AL47" s="44" t="str">
        <f t="shared" si="23"/>
        <v/>
      </c>
      <c r="AM47" s="44" t="str">
        <f t="shared" si="29"/>
        <v>MEast London Runners17</v>
      </c>
      <c r="AN47" s="44" t="str">
        <f t="shared" si="10"/>
        <v/>
      </c>
      <c r="AO47" s="44" t="str">
        <f t="shared" si="11"/>
        <v/>
      </c>
      <c r="AP47" s="44" t="str">
        <f t="shared" si="12"/>
        <v/>
      </c>
      <c r="AQ47" s="44" t="str">
        <f t="shared" si="25"/>
        <v>Spencer Evans</v>
      </c>
    </row>
    <row r="48" spans="1:43">
      <c r="A48" s="51" t="str">
        <f t="shared" si="13"/>
        <v>V50,8</v>
      </c>
      <c r="B48" s="51" t="str">
        <f t="shared" si="1"/>
        <v>M,44</v>
      </c>
      <c r="C48" s="50">
        <f t="shared" si="26"/>
        <v>47</v>
      </c>
      <c r="D48" s="4">
        <v>939</v>
      </c>
      <c r="E48" s="51">
        <f t="shared" si="2"/>
        <v>1</v>
      </c>
      <c r="F48" s="51">
        <f>COUNTIF(H$2:H48,H48)</f>
        <v>8</v>
      </c>
      <c r="G48" s="51">
        <f>COUNTIF(J$2:J48,J48)</f>
        <v>44</v>
      </c>
      <c r="H48" s="51" t="str">
        <f t="shared" si="3"/>
        <v>V50</v>
      </c>
      <c r="I48" s="51" t="str">
        <f t="shared" si="4"/>
        <v>V50</v>
      </c>
      <c r="J48" s="51" t="str">
        <f t="shared" si="5"/>
        <v>M</v>
      </c>
      <c r="K48" s="55" t="str">
        <f t="shared" si="6"/>
        <v>Bill Bennett</v>
      </c>
      <c r="L48" s="55" t="str">
        <f t="shared" si="7"/>
        <v>Orion Harriers</v>
      </c>
      <c r="M48" s="4"/>
      <c r="N48" s="6"/>
      <c r="O48" s="4">
        <v>43</v>
      </c>
      <c r="P48" s="58">
        <f t="shared" si="14"/>
        <v>0</v>
      </c>
      <c r="Q48" s="58">
        <f t="shared" si="15"/>
        <v>35</v>
      </c>
      <c r="R48" s="63">
        <f t="shared" si="16"/>
        <v>0</v>
      </c>
      <c r="S48" s="65">
        <f t="shared" si="17"/>
        <v>2.4305555555555556E-2</v>
      </c>
      <c r="T48" s="65">
        <f t="shared" si="18"/>
        <v>4.9768518518518521E-4</v>
      </c>
      <c r="U48" s="51">
        <f>COUNTIF(L$2:L48,L48)</f>
        <v>5</v>
      </c>
      <c r="V48" s="51">
        <f t="shared" si="8"/>
        <v>47</v>
      </c>
      <c r="W48" s="63">
        <f t="shared" si="27"/>
        <v>2.480324074074074E-2</v>
      </c>
      <c r="X48" s="69">
        <f t="shared" si="19"/>
        <v>2.480324074074074E-2</v>
      </c>
      <c r="Y48" s="71">
        <f t="shared" si="9"/>
        <v>0</v>
      </c>
      <c r="Z48" s="74" t="str">
        <f t="shared" si="0"/>
        <v/>
      </c>
      <c r="AA48" s="25"/>
      <c r="AB48" s="25"/>
      <c r="AC48" s="44" t="str">
        <f t="shared" si="20"/>
        <v/>
      </c>
      <c r="AD48" s="44" t="str">
        <f t="shared" si="21"/>
        <v>MOrion Harriers</v>
      </c>
      <c r="AE48" s="78">
        <f>IF(AD48="","",COUNTIF($AD$2:AD48,AD48))</f>
        <v>5</v>
      </c>
      <c r="AF48" s="79">
        <f>IF(AD48="","",SUMIF(AD$2:AD48,AD48,G$2:G48))</f>
        <v>164</v>
      </c>
      <c r="AG48" s="79" t="str">
        <f>IF(AK48&lt;&gt;"",COUNTIF($AK$1:AK47,AK48)+AK48,IF(AL48&lt;&gt;"",COUNTIF($AL$1:AL47,AL48)+AL48,""))</f>
        <v/>
      </c>
      <c r="AH48" s="79" t="str">
        <f t="shared" si="28"/>
        <v>Orion Harriers</v>
      </c>
      <c r="AI48" s="79" t="str">
        <f>IF(AND(J48="M", AH48&lt;&gt;"U/A",AE48=Prizewinners!$J$1),AF48,"")</f>
        <v/>
      </c>
      <c r="AJ48" s="44" t="str">
        <f>IF(AND(J48="F",  AH48&lt;&gt;"U/A",AE48=Prizewinners!$J$16),AF48,"")</f>
        <v/>
      </c>
      <c r="AK48" s="44" t="str">
        <f t="shared" si="22"/>
        <v/>
      </c>
      <c r="AL48" s="44" t="str">
        <f t="shared" si="23"/>
        <v/>
      </c>
      <c r="AM48" s="44" t="str">
        <f t="shared" si="29"/>
        <v>MOrion Harriers5</v>
      </c>
      <c r="AN48" s="44" t="str">
        <f t="shared" si="10"/>
        <v/>
      </c>
      <c r="AO48" s="44" t="str">
        <f t="shared" si="11"/>
        <v/>
      </c>
      <c r="AP48" s="44" t="str">
        <f t="shared" si="12"/>
        <v/>
      </c>
      <c r="AQ48" s="44" t="str">
        <f t="shared" si="25"/>
        <v>Bill Bennett</v>
      </c>
    </row>
    <row r="49" spans="1:43">
      <c r="A49" s="51" t="str">
        <f t="shared" si="13"/>
        <v>SM,21</v>
      </c>
      <c r="B49" s="51" t="str">
        <f t="shared" si="1"/>
        <v>m,45</v>
      </c>
      <c r="C49" s="50">
        <f t="shared" si="26"/>
        <v>48</v>
      </c>
      <c r="D49" s="4">
        <v>994</v>
      </c>
      <c r="E49" s="51">
        <f t="shared" si="2"/>
        <v>1</v>
      </c>
      <c r="F49" s="51">
        <f>COUNTIF(H$2:H49,H49)</f>
        <v>21</v>
      </c>
      <c r="G49" s="51">
        <f>COUNTIF(J$2:J49,J49)</f>
        <v>45</v>
      </c>
      <c r="H49" s="51" t="str">
        <f t="shared" si="3"/>
        <v>SM</v>
      </c>
      <c r="I49" s="51" t="str">
        <f t="shared" si="4"/>
        <v>SM</v>
      </c>
      <c r="J49" s="51" t="str">
        <f t="shared" si="5"/>
        <v>m</v>
      </c>
      <c r="K49" s="55" t="str">
        <f t="shared" si="6"/>
        <v>Zoltan Fodor</v>
      </c>
      <c r="L49" s="55" t="str">
        <f t="shared" si="7"/>
        <v>Orion Harriers</v>
      </c>
      <c r="M49" s="4"/>
      <c r="N49" s="6"/>
      <c r="O49" s="4">
        <v>44</v>
      </c>
      <c r="P49" s="58">
        <f t="shared" si="14"/>
        <v>0</v>
      </c>
      <c r="Q49" s="58">
        <f t="shared" si="15"/>
        <v>35</v>
      </c>
      <c r="R49" s="63">
        <f t="shared" si="16"/>
        <v>0</v>
      </c>
      <c r="S49" s="65">
        <f t="shared" si="17"/>
        <v>2.4305555555555556E-2</v>
      </c>
      <c r="T49" s="65">
        <f t="shared" si="18"/>
        <v>5.0925925925925921E-4</v>
      </c>
      <c r="U49" s="51">
        <f>COUNTIF(L$2:L49,L49)</f>
        <v>6</v>
      </c>
      <c r="V49" s="51">
        <f t="shared" si="8"/>
        <v>48</v>
      </c>
      <c r="W49" s="63">
        <f t="shared" si="27"/>
        <v>2.4814814814814814E-2</v>
      </c>
      <c r="X49" s="69">
        <f t="shared" si="19"/>
        <v>2.4814814814814814E-2</v>
      </c>
      <c r="Y49" s="71">
        <f t="shared" si="9"/>
        <v>0</v>
      </c>
      <c r="Z49" s="74" t="str">
        <f t="shared" si="0"/>
        <v/>
      </c>
      <c r="AA49" s="25"/>
      <c r="AB49" s="25"/>
      <c r="AC49" s="44" t="str">
        <f t="shared" si="20"/>
        <v/>
      </c>
      <c r="AD49" s="44" t="str">
        <f t="shared" si="21"/>
        <v>mOrion Harriers</v>
      </c>
      <c r="AE49" s="78">
        <f>IF(AD49="","",COUNTIF($AD$2:AD49,AD49))</f>
        <v>6</v>
      </c>
      <c r="AF49" s="79">
        <f>IF(AD49="","",SUMIF(AD$2:AD49,AD49,G$2:G49))</f>
        <v>209</v>
      </c>
      <c r="AG49" s="79" t="str">
        <f>IF(AK49&lt;&gt;"",COUNTIF($AK$1:AK48,AK49)+AK49,IF(AL49&lt;&gt;"",COUNTIF($AL$1:AL48,AL49)+AL49,""))</f>
        <v/>
      </c>
      <c r="AH49" s="79" t="str">
        <f t="shared" si="28"/>
        <v>Orion Harriers</v>
      </c>
      <c r="AI49" s="79" t="str">
        <f>IF(AND(J49="M", AH49&lt;&gt;"U/A",AE49=Prizewinners!$J$1),AF49,"")</f>
        <v/>
      </c>
      <c r="AJ49" s="44" t="str">
        <f>IF(AND(J49="F",  AH49&lt;&gt;"U/A",AE49=Prizewinners!$J$16),AF49,"")</f>
        <v/>
      </c>
      <c r="AK49" s="44" t="str">
        <f t="shared" si="22"/>
        <v/>
      </c>
      <c r="AL49" s="44" t="str">
        <f t="shared" si="23"/>
        <v/>
      </c>
      <c r="AM49" s="44" t="str">
        <f t="shared" si="29"/>
        <v>mOrion Harriers6</v>
      </c>
      <c r="AN49" s="44" t="str">
        <f t="shared" si="10"/>
        <v/>
      </c>
      <c r="AO49" s="44" t="str">
        <f t="shared" si="11"/>
        <v/>
      </c>
      <c r="AP49" s="44" t="str">
        <f t="shared" si="12"/>
        <v/>
      </c>
      <c r="AQ49" s="44" t="str">
        <f t="shared" si="25"/>
        <v>Zoltan Fodor</v>
      </c>
    </row>
    <row r="50" spans="1:43">
      <c r="A50" s="51" t="str">
        <f t="shared" si="13"/>
        <v>SM,22</v>
      </c>
      <c r="B50" s="51" t="str">
        <f t="shared" si="1"/>
        <v>M,46</v>
      </c>
      <c r="C50" s="50">
        <f t="shared" si="26"/>
        <v>49</v>
      </c>
      <c r="D50" s="4">
        <v>951</v>
      </c>
      <c r="E50" s="51">
        <f t="shared" si="2"/>
        <v>1</v>
      </c>
      <c r="F50" s="51">
        <f>COUNTIF(H$2:H50,H50)</f>
        <v>22</v>
      </c>
      <c r="G50" s="51">
        <f>COUNTIF(J$2:J50,J50)</f>
        <v>46</v>
      </c>
      <c r="H50" s="51" t="str">
        <f t="shared" si="3"/>
        <v>SM</v>
      </c>
      <c r="I50" s="51" t="str">
        <f t="shared" si="4"/>
        <v>SM</v>
      </c>
      <c r="J50" s="51" t="str">
        <f t="shared" si="5"/>
        <v>M</v>
      </c>
      <c r="K50" s="55" t="str">
        <f t="shared" si="6"/>
        <v>Hiren Amin</v>
      </c>
      <c r="L50" s="55" t="str">
        <f t="shared" si="7"/>
        <v>East End Road Runners</v>
      </c>
      <c r="M50" s="4"/>
      <c r="N50" s="6"/>
      <c r="O50" s="4">
        <v>54</v>
      </c>
      <c r="P50" s="58">
        <f t="shared" si="14"/>
        <v>0</v>
      </c>
      <c r="Q50" s="58">
        <f t="shared" si="15"/>
        <v>35</v>
      </c>
      <c r="R50" s="63">
        <f t="shared" si="16"/>
        <v>0</v>
      </c>
      <c r="S50" s="65">
        <f t="shared" si="17"/>
        <v>2.4305555555555556E-2</v>
      </c>
      <c r="T50" s="65">
        <f t="shared" si="18"/>
        <v>6.2500000000000001E-4</v>
      </c>
      <c r="U50" s="51">
        <f>COUNTIF(L$2:L50,L50)</f>
        <v>5</v>
      </c>
      <c r="V50" s="51">
        <f t="shared" si="8"/>
        <v>49</v>
      </c>
      <c r="W50" s="63">
        <f t="shared" si="27"/>
        <v>2.4930555555555556E-2</v>
      </c>
      <c r="X50" s="69">
        <f t="shared" si="19"/>
        <v>2.4930555555555556E-2</v>
      </c>
      <c r="Y50" s="71">
        <f t="shared" si="9"/>
        <v>0</v>
      </c>
      <c r="Z50" s="74" t="str">
        <f t="shared" si="0"/>
        <v/>
      </c>
      <c r="AA50" s="25"/>
      <c r="AB50" s="25"/>
      <c r="AC50" s="44" t="str">
        <f t="shared" si="20"/>
        <v/>
      </c>
      <c r="AD50" s="44" t="str">
        <f t="shared" si="21"/>
        <v>MEast End Road Runners</v>
      </c>
      <c r="AE50" s="78">
        <f>IF(AD50="","",COUNTIF($AD$2:AD50,AD50))</f>
        <v>5</v>
      </c>
      <c r="AF50" s="79">
        <f>IF(AD50="","",SUMIF(AD$2:AD50,AD50,G$2:G50))</f>
        <v>139</v>
      </c>
      <c r="AG50" s="79" t="str">
        <f>IF(AK50&lt;&gt;"",COUNTIF($AK$1:AK49,AK50)+AK50,IF(AL50&lt;&gt;"",COUNTIF($AL$1:AL49,AL50)+AL50,""))</f>
        <v/>
      </c>
      <c r="AH50" s="79" t="str">
        <f t="shared" si="28"/>
        <v>East End Road Runners</v>
      </c>
      <c r="AI50" s="79" t="str">
        <f>IF(AND(J50="M", AH50&lt;&gt;"U/A",AE50=Prizewinners!$J$1),AF50,"")</f>
        <v/>
      </c>
      <c r="AJ50" s="44" t="str">
        <f>IF(AND(J50="F",  AH50&lt;&gt;"U/A",AE50=Prizewinners!$J$16),AF50,"")</f>
        <v/>
      </c>
      <c r="AK50" s="44" t="str">
        <f t="shared" si="22"/>
        <v/>
      </c>
      <c r="AL50" s="44" t="str">
        <f t="shared" si="23"/>
        <v/>
      </c>
      <c r="AM50" s="44" t="str">
        <f t="shared" si="29"/>
        <v>MEast End Road Runners5</v>
      </c>
      <c r="AN50" s="44" t="str">
        <f t="shared" si="10"/>
        <v/>
      </c>
      <c r="AO50" s="44" t="str">
        <f t="shared" si="11"/>
        <v/>
      </c>
      <c r="AP50" s="44" t="str">
        <f t="shared" si="12"/>
        <v/>
      </c>
      <c r="AQ50" s="44" t="str">
        <f t="shared" si="25"/>
        <v>Hiren Amin</v>
      </c>
    </row>
    <row r="51" spans="1:43">
      <c r="A51" s="51" t="str">
        <f t="shared" si="13"/>
        <v>V40,14</v>
      </c>
      <c r="B51" s="51" t="str">
        <f t="shared" si="1"/>
        <v>M,47</v>
      </c>
      <c r="C51" s="50">
        <f t="shared" si="26"/>
        <v>50</v>
      </c>
      <c r="D51" s="4">
        <v>912</v>
      </c>
      <c r="E51" s="51">
        <f t="shared" si="2"/>
        <v>1</v>
      </c>
      <c r="F51" s="51">
        <f>COUNTIF(H$2:H51,H51)</f>
        <v>14</v>
      </c>
      <c r="G51" s="51">
        <f>COUNTIF(J$2:J51,J51)</f>
        <v>47</v>
      </c>
      <c r="H51" s="51" t="str">
        <f t="shared" si="3"/>
        <v>V40</v>
      </c>
      <c r="I51" s="51" t="str">
        <f t="shared" si="4"/>
        <v>V40</v>
      </c>
      <c r="J51" s="51" t="str">
        <f t="shared" si="5"/>
        <v>M</v>
      </c>
      <c r="K51" s="55" t="str">
        <f t="shared" si="6"/>
        <v>Ian Cummins</v>
      </c>
      <c r="L51" s="55" t="str">
        <f t="shared" si="7"/>
        <v>Dagenham 88</v>
      </c>
      <c r="M51" s="4"/>
      <c r="N51" s="6"/>
      <c r="O51" s="4">
        <v>56</v>
      </c>
      <c r="P51" s="58">
        <f t="shared" si="14"/>
        <v>0</v>
      </c>
      <c r="Q51" s="58">
        <f t="shared" si="15"/>
        <v>35</v>
      </c>
      <c r="R51" s="63">
        <f t="shared" si="16"/>
        <v>0</v>
      </c>
      <c r="S51" s="65">
        <f t="shared" si="17"/>
        <v>2.4305555555555556E-2</v>
      </c>
      <c r="T51" s="65">
        <f t="shared" si="18"/>
        <v>6.4814814814814813E-4</v>
      </c>
      <c r="U51" s="51">
        <f>COUNTIF(L$2:L51,L51)</f>
        <v>3</v>
      </c>
      <c r="V51" s="51">
        <f t="shared" si="8"/>
        <v>50</v>
      </c>
      <c r="W51" s="63">
        <f t="shared" si="27"/>
        <v>2.4953703703703704E-2</v>
      </c>
      <c r="X51" s="69">
        <f t="shared" si="19"/>
        <v>2.4953703703703704E-2</v>
      </c>
      <c r="Y51" s="71">
        <f t="shared" si="9"/>
        <v>0</v>
      </c>
      <c r="Z51" s="74" t="str">
        <f t="shared" si="0"/>
        <v/>
      </c>
      <c r="AA51" s="25"/>
      <c r="AB51" s="25"/>
      <c r="AC51" s="44" t="str">
        <f t="shared" si="20"/>
        <v>M6</v>
      </c>
      <c r="AD51" s="44" t="str">
        <f t="shared" si="21"/>
        <v>MDagenham 88</v>
      </c>
      <c r="AE51" s="78">
        <f>IF(AD51="","",COUNTIF($AD$2:AD51,AD51))</f>
        <v>3</v>
      </c>
      <c r="AF51" s="79">
        <f>IF(AD51="","",SUMIF(AD$2:AD51,AD51,G$2:G51))</f>
        <v>91</v>
      </c>
      <c r="AG51" s="79">
        <f>IF(AK51&lt;&gt;"",COUNTIF($AK$1:AK50,AK51)+AK51,IF(AL51&lt;&gt;"",COUNTIF($AL$1:AL50,AL51)+AL51,""))</f>
        <v>6</v>
      </c>
      <c r="AH51" s="79" t="str">
        <f t="shared" si="28"/>
        <v>Dagenham 88</v>
      </c>
      <c r="AI51" s="79">
        <f>IF(AND(J51="M", AH51&lt;&gt;"U/A",AE51=Prizewinners!$J$1),AF51,"")</f>
        <v>91</v>
      </c>
      <c r="AJ51" s="44" t="str">
        <f>IF(AND(J51="F",  AH51&lt;&gt;"U/A",AE51=Prizewinners!$J$16),AF51,"")</f>
        <v/>
      </c>
      <c r="AK51" s="44">
        <f t="shared" si="22"/>
        <v>6</v>
      </c>
      <c r="AL51" s="44" t="str">
        <f t="shared" si="23"/>
        <v/>
      </c>
      <c r="AM51" s="44" t="str">
        <f t="shared" si="29"/>
        <v>MDagenham 883</v>
      </c>
      <c r="AN51" s="44" t="str">
        <f t="shared" si="10"/>
        <v>Nigel Swinburne</v>
      </c>
      <c r="AO51" s="44" t="str">
        <f t="shared" si="11"/>
        <v>Paul Prior</v>
      </c>
      <c r="AP51" s="44" t="str">
        <f t="shared" si="12"/>
        <v>Ian Cummins</v>
      </c>
      <c r="AQ51" s="44" t="str">
        <f t="shared" si="25"/>
        <v>Ian Cummins</v>
      </c>
    </row>
    <row r="52" spans="1:43">
      <c r="A52" s="51" t="str">
        <f t="shared" si="13"/>
        <v>V40,15</v>
      </c>
      <c r="B52" s="51" t="str">
        <f t="shared" si="1"/>
        <v>m,48</v>
      </c>
      <c r="C52" s="50">
        <f t="shared" si="26"/>
        <v>51</v>
      </c>
      <c r="D52" s="4">
        <v>970</v>
      </c>
      <c r="E52" s="51">
        <f t="shared" si="2"/>
        <v>1</v>
      </c>
      <c r="F52" s="51">
        <f>COUNTIF(H$2:H52,H52)</f>
        <v>15</v>
      </c>
      <c r="G52" s="51">
        <f>COUNTIF(J$2:J52,J52)</f>
        <v>48</v>
      </c>
      <c r="H52" s="51" t="str">
        <f t="shared" si="3"/>
        <v>V40</v>
      </c>
      <c r="I52" s="51" t="str">
        <f t="shared" si="4"/>
        <v>V40</v>
      </c>
      <c r="J52" s="51" t="str">
        <f t="shared" si="5"/>
        <v>m</v>
      </c>
      <c r="K52" s="55" t="str">
        <f t="shared" si="6"/>
        <v>Robert Sommerville</v>
      </c>
      <c r="L52" s="55" t="str">
        <f t="shared" si="7"/>
        <v>Eton Manor</v>
      </c>
      <c r="M52" s="4"/>
      <c r="N52" s="6">
        <v>36</v>
      </c>
      <c r="O52" s="4">
        <v>4</v>
      </c>
      <c r="P52" s="58">
        <f t="shared" si="14"/>
        <v>0</v>
      </c>
      <c r="Q52" s="58">
        <f t="shared" si="15"/>
        <v>36</v>
      </c>
      <c r="R52" s="63">
        <f t="shared" si="16"/>
        <v>0</v>
      </c>
      <c r="S52" s="65">
        <f t="shared" si="17"/>
        <v>2.5000000000000001E-2</v>
      </c>
      <c r="T52" s="65">
        <f t="shared" si="18"/>
        <v>4.6296296296296294E-5</v>
      </c>
      <c r="U52" s="51">
        <f>COUNTIF(L$2:L52,L52)</f>
        <v>5</v>
      </c>
      <c r="V52" s="51">
        <f t="shared" si="8"/>
        <v>51</v>
      </c>
      <c r="W52" s="63">
        <f t="shared" si="27"/>
        <v>2.5046296296296299E-2</v>
      </c>
      <c r="X52" s="69">
        <f t="shared" si="19"/>
        <v>2.5046296296296299E-2</v>
      </c>
      <c r="Y52" s="71">
        <f t="shared" si="9"/>
        <v>0</v>
      </c>
      <c r="Z52" s="74" t="str">
        <f t="shared" si="0"/>
        <v/>
      </c>
      <c r="AA52" s="25"/>
      <c r="AB52" s="25"/>
      <c r="AC52" s="44" t="str">
        <f t="shared" si="20"/>
        <v/>
      </c>
      <c r="AD52" s="44" t="str">
        <f t="shared" si="21"/>
        <v>mEton Manor</v>
      </c>
      <c r="AE52" s="78">
        <f>IF(AD52="","",COUNTIF($AD$2:AD52,AD52))</f>
        <v>5</v>
      </c>
      <c r="AF52" s="79">
        <f>IF(AD52="","",SUMIF(AD$2:AD52,AD52,G$2:G52))</f>
        <v>159</v>
      </c>
      <c r="AG52" s="79" t="str">
        <f>IF(AK52&lt;&gt;"",COUNTIF($AK$1:AK51,AK52)+AK52,IF(AL52&lt;&gt;"",COUNTIF($AL$1:AL51,AL52)+AL52,""))</f>
        <v/>
      </c>
      <c r="AH52" s="79" t="str">
        <f t="shared" si="28"/>
        <v>Eton Manor</v>
      </c>
      <c r="AI52" s="79" t="str">
        <f>IF(AND(J52="M", AH52&lt;&gt;"U/A",AE52=Prizewinners!$J$1),AF52,"")</f>
        <v/>
      </c>
      <c r="AJ52" s="44" t="str">
        <f>IF(AND(J52="F",  AH52&lt;&gt;"U/A",AE52=Prizewinners!$J$16),AF52,"")</f>
        <v/>
      </c>
      <c r="AK52" s="44" t="str">
        <f t="shared" si="22"/>
        <v/>
      </c>
      <c r="AL52" s="44" t="str">
        <f t="shared" si="23"/>
        <v/>
      </c>
      <c r="AM52" s="44" t="str">
        <f t="shared" si="29"/>
        <v>mEton Manor5</v>
      </c>
      <c r="AN52" s="44" t="str">
        <f t="shared" si="10"/>
        <v/>
      </c>
      <c r="AO52" s="44" t="str">
        <f t="shared" si="11"/>
        <v/>
      </c>
      <c r="AP52" s="44" t="str">
        <f t="shared" si="12"/>
        <v/>
      </c>
      <c r="AQ52" s="44" t="str">
        <f t="shared" si="25"/>
        <v>Robert Sommerville</v>
      </c>
    </row>
    <row r="53" spans="1:43">
      <c r="A53" s="51" t="str">
        <f t="shared" si="13"/>
        <v>FV35,1</v>
      </c>
      <c r="B53" s="51" t="str">
        <f t="shared" si="1"/>
        <v>F,4</v>
      </c>
      <c r="C53" s="50">
        <f t="shared" si="26"/>
        <v>52</v>
      </c>
      <c r="D53" s="4">
        <v>32</v>
      </c>
      <c r="E53" s="51">
        <f t="shared" si="2"/>
        <v>1</v>
      </c>
      <c r="F53" s="51">
        <f>COUNTIF(H$2:H53,H53)</f>
        <v>1</v>
      </c>
      <c r="G53" s="51">
        <f>COUNTIF(J$2:J53,J53)</f>
        <v>4</v>
      </c>
      <c r="H53" s="51" t="str">
        <f t="shared" si="3"/>
        <v>FV35</v>
      </c>
      <c r="I53" s="51" t="str">
        <f t="shared" si="4"/>
        <v>FV35</v>
      </c>
      <c r="J53" s="51" t="str">
        <f t="shared" si="5"/>
        <v>F</v>
      </c>
      <c r="K53" s="55" t="str">
        <f t="shared" si="6"/>
        <v>Sharon Springfield</v>
      </c>
      <c r="L53" s="55" t="str">
        <f t="shared" si="7"/>
        <v>East London Runners</v>
      </c>
      <c r="M53" s="4"/>
      <c r="N53" s="6"/>
      <c r="O53" s="4">
        <v>20</v>
      </c>
      <c r="P53" s="58">
        <f t="shared" si="14"/>
        <v>0</v>
      </c>
      <c r="Q53" s="58">
        <f t="shared" si="15"/>
        <v>36</v>
      </c>
      <c r="R53" s="63">
        <f t="shared" si="16"/>
        <v>0</v>
      </c>
      <c r="S53" s="65">
        <f t="shared" si="17"/>
        <v>2.5000000000000001E-2</v>
      </c>
      <c r="T53" s="65">
        <f t="shared" si="18"/>
        <v>2.3148148148148149E-4</v>
      </c>
      <c r="U53" s="51">
        <f>COUNTIF(L$2:L53,L53)</f>
        <v>20</v>
      </c>
      <c r="V53" s="51">
        <f t="shared" si="8"/>
        <v>52</v>
      </c>
      <c r="W53" s="63">
        <f t="shared" si="27"/>
        <v>2.5231481481481483E-2</v>
      </c>
      <c r="X53" s="69">
        <f t="shared" si="19"/>
        <v>2.5231481481481483E-2</v>
      </c>
      <c r="Y53" s="71">
        <f t="shared" si="9"/>
        <v>0</v>
      </c>
      <c r="Z53" s="74" t="str">
        <f t="shared" si="0"/>
        <v/>
      </c>
      <c r="AA53" s="25"/>
      <c r="AB53" s="25"/>
      <c r="AC53" s="44" t="str">
        <f t="shared" si="20"/>
        <v>F1</v>
      </c>
      <c r="AD53" s="44" t="str">
        <f t="shared" si="21"/>
        <v>FEast London Runners</v>
      </c>
      <c r="AE53" s="78">
        <f>IF(AD53="","",COUNTIF($AD$2:AD53,AD53))</f>
        <v>3</v>
      </c>
      <c r="AF53" s="79">
        <f>IF(AD53="","",SUMIF(AD$2:AD53,AD53,G$2:G53))</f>
        <v>9</v>
      </c>
      <c r="AG53" s="79">
        <f>IF(AK53&lt;&gt;"",COUNTIF($AK$1:AK52,AK53)+AK53,IF(AL53&lt;&gt;"",COUNTIF($AL$1:AL52,AL53)+AL53,""))</f>
        <v>1</v>
      </c>
      <c r="AH53" s="79" t="str">
        <f t="shared" si="28"/>
        <v>East London Runners</v>
      </c>
      <c r="AI53" s="79" t="str">
        <f>IF(AND(J53="M", AH53&lt;&gt;"U/A",AE53=Prizewinners!$J$1),AF53,"")</f>
        <v/>
      </c>
      <c r="AJ53" s="44">
        <f>IF(AND(J53="F",  AH53&lt;&gt;"U/A",AE53=Prizewinners!$J$16),AF53,"")</f>
        <v>9</v>
      </c>
      <c r="AK53" s="44" t="str">
        <f t="shared" si="22"/>
        <v/>
      </c>
      <c r="AL53" s="44">
        <f t="shared" si="23"/>
        <v>1</v>
      </c>
      <c r="AM53" s="44" t="str">
        <f t="shared" si="29"/>
        <v>FEast London Runners3</v>
      </c>
      <c r="AN53" s="44" t="str">
        <f t="shared" si="10"/>
        <v>Karen Levison</v>
      </c>
      <c r="AO53" s="44" t="str">
        <f t="shared" si="11"/>
        <v>Ava Lee</v>
      </c>
      <c r="AP53" s="44" t="str">
        <f t="shared" si="12"/>
        <v>Sharon Springfield</v>
      </c>
      <c r="AQ53" s="44" t="str">
        <f t="shared" si="25"/>
        <v>Sharon Springfield</v>
      </c>
    </row>
    <row r="54" spans="1:43">
      <c r="A54" s="51" t="str">
        <f t="shared" si="13"/>
        <v>V50,9</v>
      </c>
      <c r="B54" s="51" t="str">
        <f t="shared" si="1"/>
        <v>M,49</v>
      </c>
      <c r="C54" s="50">
        <f t="shared" si="26"/>
        <v>53</v>
      </c>
      <c r="D54" s="4">
        <v>847</v>
      </c>
      <c r="E54" s="51">
        <f t="shared" si="2"/>
        <v>1</v>
      </c>
      <c r="F54" s="51">
        <f>COUNTIF(H$2:H54,H54)</f>
        <v>9</v>
      </c>
      <c r="G54" s="51">
        <f>COUNTIF(J$2:J54,J54)</f>
        <v>49</v>
      </c>
      <c r="H54" s="51" t="str">
        <f t="shared" si="3"/>
        <v>V50</v>
      </c>
      <c r="I54" s="51" t="str">
        <f t="shared" si="4"/>
        <v>V50</v>
      </c>
      <c r="J54" s="51" t="str">
        <f t="shared" si="5"/>
        <v>M</v>
      </c>
      <c r="K54" s="55" t="str">
        <f t="shared" si="6"/>
        <v>Jeremy Wilkes</v>
      </c>
      <c r="L54" s="55" t="str">
        <f t="shared" si="7"/>
        <v>U/A</v>
      </c>
      <c r="M54" s="4"/>
      <c r="N54" s="6"/>
      <c r="O54" s="4">
        <v>23</v>
      </c>
      <c r="P54" s="58">
        <f t="shared" si="14"/>
        <v>0</v>
      </c>
      <c r="Q54" s="58">
        <f t="shared" si="15"/>
        <v>36</v>
      </c>
      <c r="R54" s="63">
        <f t="shared" si="16"/>
        <v>0</v>
      </c>
      <c r="S54" s="65">
        <f t="shared" si="17"/>
        <v>2.5000000000000001E-2</v>
      </c>
      <c r="T54" s="65">
        <f t="shared" si="18"/>
        <v>2.6620370370370372E-4</v>
      </c>
      <c r="U54" s="51">
        <f>COUNTIF(L$2:L54,L54)</f>
        <v>1</v>
      </c>
      <c r="V54" s="51">
        <f t="shared" si="8"/>
        <v>53</v>
      </c>
      <c r="W54" s="63">
        <f t="shared" si="27"/>
        <v>2.5266203703703704E-2</v>
      </c>
      <c r="X54" s="69">
        <f t="shared" si="19"/>
        <v>2.5266203703703704E-2</v>
      </c>
      <c r="Y54" s="71">
        <f t="shared" si="9"/>
        <v>0</v>
      </c>
      <c r="Z54" s="74" t="str">
        <f t="shared" si="0"/>
        <v/>
      </c>
      <c r="AA54" s="25"/>
      <c r="AB54" s="25"/>
      <c r="AC54" s="44" t="str">
        <f t="shared" si="20"/>
        <v/>
      </c>
      <c r="AD54" s="44" t="str">
        <f t="shared" si="21"/>
        <v>MU/A</v>
      </c>
      <c r="AE54" s="78">
        <f>IF(AD54="","",COUNTIF($AD$2:AD54,AD54))</f>
        <v>1</v>
      </c>
      <c r="AF54" s="79">
        <f>IF(AD54="","",SUMIF(AD$2:AD54,AD54,G$2:G54))</f>
        <v>49</v>
      </c>
      <c r="AG54" s="79" t="str">
        <f>IF(AK54&lt;&gt;"",COUNTIF($AK$1:AK53,AK54)+AK54,IF(AL54&lt;&gt;"",COUNTIF($AL$1:AL53,AL54)+AL54,""))</f>
        <v/>
      </c>
      <c r="AH54" s="79" t="str">
        <f t="shared" si="28"/>
        <v>U/A</v>
      </c>
      <c r="AI54" s="79" t="str">
        <f>IF(AND(J54="M", AH54&lt;&gt;"U/A",AE54=Prizewinners!$J$1),AF54,"")</f>
        <v/>
      </c>
      <c r="AJ54" s="44" t="str">
        <f>IF(AND(J54="F",  AH54&lt;&gt;"U/A",AE54=Prizewinners!$J$16),AF54,"")</f>
        <v/>
      </c>
      <c r="AK54" s="44" t="str">
        <f t="shared" si="22"/>
        <v/>
      </c>
      <c r="AL54" s="44" t="str">
        <f t="shared" si="23"/>
        <v/>
      </c>
      <c r="AM54" s="44" t="str">
        <f t="shared" si="29"/>
        <v>MU/A1</v>
      </c>
      <c r="AN54" s="44" t="str">
        <f t="shared" si="10"/>
        <v/>
      </c>
      <c r="AO54" s="44" t="str">
        <f t="shared" si="11"/>
        <v/>
      </c>
      <c r="AP54" s="44" t="str">
        <f t="shared" si="12"/>
        <v/>
      </c>
      <c r="AQ54" s="44" t="str">
        <f t="shared" si="25"/>
        <v>Jeremy Wilkes</v>
      </c>
    </row>
    <row r="55" spans="1:43">
      <c r="A55" s="51" t="str">
        <f t="shared" si="13"/>
        <v>V50,10</v>
      </c>
      <c r="B55" s="51" t="str">
        <f t="shared" si="1"/>
        <v>M,50</v>
      </c>
      <c r="C55" s="50">
        <f t="shared" si="26"/>
        <v>54</v>
      </c>
      <c r="D55" s="4">
        <v>846</v>
      </c>
      <c r="E55" s="51">
        <f t="shared" si="2"/>
        <v>1</v>
      </c>
      <c r="F55" s="51">
        <f>COUNTIF(H$2:H55,H55)</f>
        <v>10</v>
      </c>
      <c r="G55" s="51">
        <f>COUNTIF(J$2:J55,J55)</f>
        <v>50</v>
      </c>
      <c r="H55" s="51" t="str">
        <f t="shared" si="3"/>
        <v>V50</v>
      </c>
      <c r="I55" s="51" t="str">
        <f t="shared" si="4"/>
        <v>V50</v>
      </c>
      <c r="J55" s="51" t="str">
        <f t="shared" si="5"/>
        <v>M</v>
      </c>
      <c r="K55" s="55" t="str">
        <f t="shared" si="6"/>
        <v>Terry Knightley</v>
      </c>
      <c r="L55" s="55" t="str">
        <f t="shared" si="7"/>
        <v>Ilford AC</v>
      </c>
      <c r="M55" s="4"/>
      <c r="N55" s="6"/>
      <c r="O55" s="4">
        <v>28</v>
      </c>
      <c r="P55" s="58">
        <f t="shared" si="14"/>
        <v>0</v>
      </c>
      <c r="Q55" s="58">
        <f t="shared" si="15"/>
        <v>36</v>
      </c>
      <c r="R55" s="63">
        <f t="shared" si="16"/>
        <v>0</v>
      </c>
      <c r="S55" s="65">
        <f t="shared" si="17"/>
        <v>2.5000000000000001E-2</v>
      </c>
      <c r="T55" s="65">
        <f t="shared" si="18"/>
        <v>3.2407407407407406E-4</v>
      </c>
      <c r="U55" s="51">
        <f>COUNTIF(L$2:L55,L55)</f>
        <v>9</v>
      </c>
      <c r="V55" s="51">
        <f t="shared" si="8"/>
        <v>54</v>
      </c>
      <c r="W55" s="63">
        <f t="shared" si="27"/>
        <v>2.5324074074074075E-2</v>
      </c>
      <c r="X55" s="69">
        <f t="shared" si="19"/>
        <v>2.5324074074074075E-2</v>
      </c>
      <c r="Y55" s="71">
        <f t="shared" si="9"/>
        <v>0</v>
      </c>
      <c r="Z55" s="74" t="str">
        <f t="shared" si="0"/>
        <v/>
      </c>
      <c r="AA55" s="25"/>
      <c r="AB55" s="25"/>
      <c r="AC55" s="44" t="str">
        <f t="shared" si="20"/>
        <v/>
      </c>
      <c r="AD55" s="44" t="str">
        <f t="shared" si="21"/>
        <v>MIlford AC</v>
      </c>
      <c r="AE55" s="78">
        <f>IF(AD55="","",COUNTIF($AD$2:AD55,AD55))</f>
        <v>8</v>
      </c>
      <c r="AF55" s="79">
        <f>IF(AD55="","",SUMIF(AD$2:AD55,AD55,G$2:G55))</f>
        <v>154</v>
      </c>
      <c r="AG55" s="79" t="str">
        <f>IF(AK55&lt;&gt;"",COUNTIF($AK$1:AK54,AK55)+AK55,IF(AL55&lt;&gt;"",COUNTIF($AL$1:AL54,AL55)+AL55,""))</f>
        <v/>
      </c>
      <c r="AH55" s="79" t="str">
        <f t="shared" si="28"/>
        <v>Ilford AC</v>
      </c>
      <c r="AI55" s="79" t="str">
        <f>IF(AND(J55="M", AH55&lt;&gt;"U/A",AE55=Prizewinners!$J$1),AF55,"")</f>
        <v/>
      </c>
      <c r="AJ55" s="44" t="str">
        <f>IF(AND(J55="F",  AH55&lt;&gt;"U/A",AE55=Prizewinners!$J$16),AF55,"")</f>
        <v/>
      </c>
      <c r="AK55" s="44" t="str">
        <f t="shared" si="22"/>
        <v/>
      </c>
      <c r="AL55" s="44" t="str">
        <f t="shared" si="23"/>
        <v/>
      </c>
      <c r="AM55" s="44" t="str">
        <f t="shared" si="29"/>
        <v>MIlford AC8</v>
      </c>
      <c r="AN55" s="44" t="str">
        <f t="shared" si="10"/>
        <v/>
      </c>
      <c r="AO55" s="44" t="str">
        <f t="shared" si="11"/>
        <v/>
      </c>
      <c r="AP55" s="44" t="str">
        <f t="shared" si="12"/>
        <v/>
      </c>
      <c r="AQ55" s="44" t="str">
        <f t="shared" si="25"/>
        <v>Terry Knightley</v>
      </c>
    </row>
    <row r="56" spans="1:43">
      <c r="A56" s="51" t="str">
        <f t="shared" si="13"/>
        <v>SM,23</v>
      </c>
      <c r="B56" s="51" t="str">
        <f t="shared" si="1"/>
        <v>m,51</v>
      </c>
      <c r="C56" s="50">
        <f t="shared" si="26"/>
        <v>55</v>
      </c>
      <c r="D56" s="4">
        <v>796</v>
      </c>
      <c r="E56" s="51">
        <f t="shared" si="2"/>
        <v>1</v>
      </c>
      <c r="F56" s="51">
        <f>COUNTIF(H$2:H56,H56)</f>
        <v>23</v>
      </c>
      <c r="G56" s="51">
        <f>COUNTIF(J$2:J56,J56)</f>
        <v>51</v>
      </c>
      <c r="H56" s="51" t="str">
        <f t="shared" si="3"/>
        <v>SM</v>
      </c>
      <c r="I56" s="51" t="str">
        <f t="shared" si="4"/>
        <v>SM</v>
      </c>
      <c r="J56" s="51" t="str">
        <f t="shared" si="5"/>
        <v>m</v>
      </c>
      <c r="K56" s="55" t="str">
        <f t="shared" si="6"/>
        <v>Chris Bull</v>
      </c>
      <c r="L56" s="55" t="str">
        <f t="shared" si="7"/>
        <v>East London Runners</v>
      </c>
      <c r="M56" s="4"/>
      <c r="N56" s="6"/>
      <c r="O56" s="4">
        <v>39</v>
      </c>
      <c r="P56" s="58">
        <f t="shared" si="14"/>
        <v>0</v>
      </c>
      <c r="Q56" s="58">
        <f t="shared" si="15"/>
        <v>36</v>
      </c>
      <c r="R56" s="63">
        <f t="shared" si="16"/>
        <v>0</v>
      </c>
      <c r="S56" s="65">
        <f t="shared" si="17"/>
        <v>2.5000000000000001E-2</v>
      </c>
      <c r="T56" s="65">
        <f t="shared" si="18"/>
        <v>4.5138888888888887E-4</v>
      </c>
      <c r="U56" s="51">
        <f>COUNTIF(L$2:L56,L56)</f>
        <v>21</v>
      </c>
      <c r="V56" s="51">
        <f t="shared" si="8"/>
        <v>55</v>
      </c>
      <c r="W56" s="63">
        <f t="shared" si="27"/>
        <v>2.5451388888888891E-2</v>
      </c>
      <c r="X56" s="69">
        <f t="shared" si="19"/>
        <v>2.5451388888888891E-2</v>
      </c>
      <c r="Y56" s="71">
        <f t="shared" si="9"/>
        <v>0</v>
      </c>
      <c r="Z56" s="74" t="str">
        <f t="shared" si="0"/>
        <v/>
      </c>
      <c r="AA56" s="25"/>
      <c r="AB56" s="25"/>
      <c r="AC56" s="44" t="str">
        <f t="shared" si="20"/>
        <v/>
      </c>
      <c r="AD56" s="44" t="str">
        <f t="shared" si="21"/>
        <v>mEast London Runners</v>
      </c>
      <c r="AE56" s="78">
        <f>IF(AD56="","",COUNTIF($AD$2:AD56,AD56))</f>
        <v>18</v>
      </c>
      <c r="AF56" s="79">
        <f>IF(AD56="","",SUMIF(AD$2:AD56,AD56,G$2:G56))</f>
        <v>460</v>
      </c>
      <c r="AG56" s="79" t="str">
        <f>IF(AK56&lt;&gt;"",COUNTIF($AK$1:AK55,AK56)+AK56,IF(AL56&lt;&gt;"",COUNTIF($AL$1:AL55,AL56)+AL56,""))</f>
        <v/>
      </c>
      <c r="AH56" s="79" t="str">
        <f t="shared" si="28"/>
        <v>East London Runners</v>
      </c>
      <c r="AI56" s="79" t="str">
        <f>IF(AND(J56="M", AH56&lt;&gt;"U/A",AE56=Prizewinners!$J$1),AF56,"")</f>
        <v/>
      </c>
      <c r="AJ56" s="44" t="str">
        <f>IF(AND(J56="F",  AH56&lt;&gt;"U/A",AE56=Prizewinners!$J$16),AF56,"")</f>
        <v/>
      </c>
      <c r="AK56" s="44" t="str">
        <f t="shared" si="22"/>
        <v/>
      </c>
      <c r="AL56" s="44" t="str">
        <f t="shared" si="23"/>
        <v/>
      </c>
      <c r="AM56" s="44" t="str">
        <f t="shared" si="29"/>
        <v>mEast London Runners18</v>
      </c>
      <c r="AN56" s="44" t="str">
        <f t="shared" si="10"/>
        <v/>
      </c>
      <c r="AO56" s="44" t="str">
        <f t="shared" si="11"/>
        <v/>
      </c>
      <c r="AP56" s="44" t="str">
        <f t="shared" si="12"/>
        <v/>
      </c>
      <c r="AQ56" s="44" t="str">
        <f t="shared" si="25"/>
        <v>Chris Bull</v>
      </c>
    </row>
    <row r="57" spans="1:43">
      <c r="A57" s="51" t="str">
        <f t="shared" si="13"/>
        <v>V40,16</v>
      </c>
      <c r="B57" s="51" t="str">
        <f t="shared" si="1"/>
        <v>m,52</v>
      </c>
      <c r="C57" s="50">
        <f t="shared" si="26"/>
        <v>56</v>
      </c>
      <c r="D57" s="4">
        <v>989</v>
      </c>
      <c r="E57" s="51">
        <f t="shared" si="2"/>
        <v>1</v>
      </c>
      <c r="F57" s="51">
        <f>COUNTIF(H$2:H57,H57)</f>
        <v>16</v>
      </c>
      <c r="G57" s="51">
        <f>COUNTIF(J$2:J57,J57)</f>
        <v>52</v>
      </c>
      <c r="H57" s="51" t="str">
        <f t="shared" si="3"/>
        <v>V40</v>
      </c>
      <c r="I57" s="51" t="str">
        <f t="shared" si="4"/>
        <v>V40</v>
      </c>
      <c r="J57" s="51" t="str">
        <f t="shared" si="5"/>
        <v>m</v>
      </c>
      <c r="K57" s="55" t="str">
        <f t="shared" si="6"/>
        <v>Daniel Green</v>
      </c>
      <c r="L57" s="55" t="str">
        <f t="shared" si="7"/>
        <v>Orion Harriers</v>
      </c>
      <c r="M57" s="4"/>
      <c r="N57" s="6"/>
      <c r="O57" s="4">
        <v>40</v>
      </c>
      <c r="P57" s="58">
        <f t="shared" si="14"/>
        <v>0</v>
      </c>
      <c r="Q57" s="58">
        <f t="shared" si="15"/>
        <v>36</v>
      </c>
      <c r="R57" s="63">
        <f t="shared" si="16"/>
        <v>0</v>
      </c>
      <c r="S57" s="65">
        <f t="shared" si="17"/>
        <v>2.5000000000000001E-2</v>
      </c>
      <c r="T57" s="65">
        <f t="shared" si="18"/>
        <v>4.6296296296296298E-4</v>
      </c>
      <c r="U57" s="51">
        <f>COUNTIF(L$2:L57,L57)</f>
        <v>7</v>
      </c>
      <c r="V57" s="51">
        <f t="shared" si="8"/>
        <v>56</v>
      </c>
      <c r="W57" s="63">
        <f t="shared" si="27"/>
        <v>2.5462962962962965E-2</v>
      </c>
      <c r="X57" s="69">
        <f t="shared" si="19"/>
        <v>2.5462962962962965E-2</v>
      </c>
      <c r="Y57" s="71">
        <f t="shared" si="9"/>
        <v>0</v>
      </c>
      <c r="Z57" s="74" t="str">
        <f t="shared" si="0"/>
        <v/>
      </c>
      <c r="AA57" s="25"/>
      <c r="AB57" s="25"/>
      <c r="AC57" s="44" t="str">
        <f t="shared" si="20"/>
        <v/>
      </c>
      <c r="AD57" s="44" t="str">
        <f t="shared" si="21"/>
        <v>mOrion Harriers</v>
      </c>
      <c r="AE57" s="78">
        <f>IF(AD57="","",COUNTIF($AD$2:AD57,AD57))</f>
        <v>7</v>
      </c>
      <c r="AF57" s="79">
        <f>IF(AD57="","",SUMIF(AD$2:AD57,AD57,G$2:G57))</f>
        <v>261</v>
      </c>
      <c r="AG57" s="79" t="str">
        <f>IF(AK57&lt;&gt;"",COUNTIF($AK$1:AK56,AK57)+AK57,IF(AL57&lt;&gt;"",COUNTIF($AL$1:AL56,AL57)+AL57,""))</f>
        <v/>
      </c>
      <c r="AH57" s="79" t="str">
        <f t="shared" si="28"/>
        <v>Orion Harriers</v>
      </c>
      <c r="AI57" s="79" t="str">
        <f>IF(AND(J57="M", AH57&lt;&gt;"U/A",AE57=Prizewinners!$J$1),AF57,"")</f>
        <v/>
      </c>
      <c r="AJ57" s="44" t="str">
        <f>IF(AND(J57="F",  AH57&lt;&gt;"U/A",AE57=Prizewinners!$J$16),AF57,"")</f>
        <v/>
      </c>
      <c r="AK57" s="44" t="str">
        <f t="shared" si="22"/>
        <v/>
      </c>
      <c r="AL57" s="44" t="str">
        <f t="shared" si="23"/>
        <v/>
      </c>
      <c r="AM57" s="44" t="str">
        <f t="shared" si="29"/>
        <v>mOrion Harriers7</v>
      </c>
      <c r="AN57" s="44" t="str">
        <f t="shared" si="10"/>
        <v/>
      </c>
      <c r="AO57" s="44" t="str">
        <f t="shared" si="11"/>
        <v/>
      </c>
      <c r="AP57" s="44" t="str">
        <f t="shared" si="12"/>
        <v/>
      </c>
      <c r="AQ57" s="44" t="str">
        <f t="shared" si="25"/>
        <v>Daniel Green</v>
      </c>
    </row>
    <row r="58" spans="1:43">
      <c r="A58" s="51" t="str">
        <f t="shared" si="13"/>
        <v>SM,24</v>
      </c>
      <c r="B58" s="51" t="str">
        <f t="shared" si="1"/>
        <v>m,53</v>
      </c>
      <c r="C58" s="50">
        <f t="shared" si="26"/>
        <v>57</v>
      </c>
      <c r="D58" s="4">
        <v>799</v>
      </c>
      <c r="E58" s="51">
        <f t="shared" si="2"/>
        <v>1</v>
      </c>
      <c r="F58" s="51">
        <f>COUNTIF(H$2:H58,H58)</f>
        <v>24</v>
      </c>
      <c r="G58" s="51">
        <f>COUNTIF(J$2:J58,J58)</f>
        <v>53</v>
      </c>
      <c r="H58" s="51" t="str">
        <f t="shared" si="3"/>
        <v>SM</v>
      </c>
      <c r="I58" s="51" t="str">
        <f t="shared" si="4"/>
        <v>SM</v>
      </c>
      <c r="J58" s="51" t="str">
        <f t="shared" si="5"/>
        <v>m</v>
      </c>
      <c r="K58" s="55" t="str">
        <f t="shared" si="6"/>
        <v>Morgan Francis</v>
      </c>
      <c r="L58" s="55" t="str">
        <f t="shared" si="7"/>
        <v>East London Runners</v>
      </c>
      <c r="M58" s="4"/>
      <c r="N58" s="6"/>
      <c r="O58" s="4">
        <v>49</v>
      </c>
      <c r="P58" s="58">
        <f t="shared" si="14"/>
        <v>0</v>
      </c>
      <c r="Q58" s="58">
        <f t="shared" si="15"/>
        <v>36</v>
      </c>
      <c r="R58" s="63">
        <f t="shared" si="16"/>
        <v>0</v>
      </c>
      <c r="S58" s="65">
        <f t="shared" si="17"/>
        <v>2.5000000000000001E-2</v>
      </c>
      <c r="T58" s="65">
        <f t="shared" si="18"/>
        <v>5.6712962962962967E-4</v>
      </c>
      <c r="U58" s="51">
        <f>COUNTIF(L$2:L58,L58)</f>
        <v>22</v>
      </c>
      <c r="V58" s="51">
        <f t="shared" si="8"/>
        <v>57</v>
      </c>
      <c r="W58" s="63">
        <f t="shared" si="27"/>
        <v>2.5567129629629631E-2</v>
      </c>
      <c r="X58" s="69">
        <f t="shared" si="19"/>
        <v>2.5567129629629631E-2</v>
      </c>
      <c r="Y58" s="71">
        <f t="shared" si="9"/>
        <v>0</v>
      </c>
      <c r="Z58" s="74" t="str">
        <f t="shared" si="0"/>
        <v/>
      </c>
      <c r="AA58" s="25"/>
      <c r="AB58" s="25"/>
      <c r="AC58" s="44" t="str">
        <f t="shared" si="20"/>
        <v/>
      </c>
      <c r="AD58" s="44" t="str">
        <f t="shared" si="21"/>
        <v>mEast London Runners</v>
      </c>
      <c r="AE58" s="78">
        <f>IF(AD58="","",COUNTIF($AD$2:AD58,AD58))</f>
        <v>19</v>
      </c>
      <c r="AF58" s="79">
        <f>IF(AD58="","",SUMIF(AD$2:AD58,AD58,G$2:G58))</f>
        <v>513</v>
      </c>
      <c r="AG58" s="79" t="str">
        <f>IF(AK58&lt;&gt;"",COUNTIF($AK$1:AK57,AK58)+AK58,IF(AL58&lt;&gt;"",COUNTIF($AL$1:AL57,AL58)+AL58,""))</f>
        <v/>
      </c>
      <c r="AH58" s="79" t="str">
        <f t="shared" si="28"/>
        <v>East London Runners</v>
      </c>
      <c r="AI58" s="79" t="str">
        <f>IF(AND(J58="M", AH58&lt;&gt;"U/A",AE58=Prizewinners!$J$1),AF58,"")</f>
        <v/>
      </c>
      <c r="AJ58" s="44" t="str">
        <f>IF(AND(J58="F",  AH58&lt;&gt;"U/A",AE58=Prizewinners!$J$16),AF58,"")</f>
        <v/>
      </c>
      <c r="AK58" s="44" t="str">
        <f t="shared" si="22"/>
        <v/>
      </c>
      <c r="AL58" s="44" t="str">
        <f t="shared" si="23"/>
        <v/>
      </c>
      <c r="AM58" s="44" t="str">
        <f t="shared" si="29"/>
        <v>mEast London Runners19</v>
      </c>
      <c r="AN58" s="44" t="str">
        <f t="shared" si="10"/>
        <v/>
      </c>
      <c r="AO58" s="44" t="str">
        <f t="shared" si="11"/>
        <v/>
      </c>
      <c r="AP58" s="44" t="str">
        <f t="shared" si="12"/>
        <v/>
      </c>
      <c r="AQ58" s="44" t="str">
        <f t="shared" si="25"/>
        <v>Morgan Francis</v>
      </c>
    </row>
    <row r="59" spans="1:43">
      <c r="A59" s="51" t="str">
        <f t="shared" si="13"/>
        <v>V60,1</v>
      </c>
      <c r="B59" s="51" t="str">
        <f t="shared" si="1"/>
        <v>M,54</v>
      </c>
      <c r="C59" s="50">
        <f t="shared" si="26"/>
        <v>58</v>
      </c>
      <c r="D59" s="4">
        <v>943</v>
      </c>
      <c r="E59" s="51">
        <f t="shared" si="2"/>
        <v>1</v>
      </c>
      <c r="F59" s="51">
        <f>COUNTIF(H$2:H59,H59)</f>
        <v>1</v>
      </c>
      <c r="G59" s="51">
        <f>COUNTIF(J$2:J59,J59)</f>
        <v>54</v>
      </c>
      <c r="H59" s="51" t="str">
        <f t="shared" si="3"/>
        <v>V60</v>
      </c>
      <c r="I59" s="51" t="str">
        <f t="shared" si="4"/>
        <v>V60</v>
      </c>
      <c r="J59" s="51" t="str">
        <f t="shared" si="5"/>
        <v>M</v>
      </c>
      <c r="K59" s="55" t="str">
        <f t="shared" si="6"/>
        <v>Robert Jousiffe</v>
      </c>
      <c r="L59" s="55" t="str">
        <f t="shared" si="7"/>
        <v>Orion Harriers</v>
      </c>
      <c r="M59" s="4"/>
      <c r="N59" s="6"/>
      <c r="O59" s="4">
        <v>53</v>
      </c>
      <c r="P59" s="58">
        <f t="shared" si="14"/>
        <v>0</v>
      </c>
      <c r="Q59" s="58">
        <f t="shared" si="15"/>
        <v>36</v>
      </c>
      <c r="R59" s="63">
        <f t="shared" si="16"/>
        <v>0</v>
      </c>
      <c r="S59" s="65">
        <f t="shared" si="17"/>
        <v>2.5000000000000001E-2</v>
      </c>
      <c r="T59" s="65">
        <f t="shared" si="18"/>
        <v>6.134259259259259E-4</v>
      </c>
      <c r="U59" s="51">
        <f>COUNTIF(L$2:L59,L59)</f>
        <v>8</v>
      </c>
      <c r="V59" s="51">
        <f t="shared" si="8"/>
        <v>58</v>
      </c>
      <c r="W59" s="63">
        <f t="shared" si="27"/>
        <v>2.5613425925925928E-2</v>
      </c>
      <c r="X59" s="69">
        <f t="shared" si="19"/>
        <v>2.5613425925925928E-2</v>
      </c>
      <c r="Y59" s="71">
        <f t="shared" si="9"/>
        <v>0</v>
      </c>
      <c r="Z59" s="74" t="str">
        <f t="shared" si="0"/>
        <v/>
      </c>
      <c r="AA59" s="25"/>
      <c r="AB59" s="25"/>
      <c r="AC59" s="44" t="str">
        <f t="shared" si="20"/>
        <v/>
      </c>
      <c r="AD59" s="44" t="str">
        <f t="shared" si="21"/>
        <v>MOrion Harriers</v>
      </c>
      <c r="AE59" s="78">
        <f>IF(AD59="","",COUNTIF($AD$2:AD59,AD59))</f>
        <v>8</v>
      </c>
      <c r="AF59" s="79">
        <f>IF(AD59="","",SUMIF(AD$2:AD59,AD59,G$2:G59))</f>
        <v>315</v>
      </c>
      <c r="AG59" s="79" t="str">
        <f>IF(AK59&lt;&gt;"",COUNTIF($AK$1:AK58,AK59)+AK59,IF(AL59&lt;&gt;"",COUNTIF($AL$1:AL58,AL59)+AL59,""))</f>
        <v/>
      </c>
      <c r="AH59" s="79" t="str">
        <f t="shared" si="28"/>
        <v>Orion Harriers</v>
      </c>
      <c r="AI59" s="79" t="str">
        <f>IF(AND(J59="M", AH59&lt;&gt;"U/A",AE59=Prizewinners!$J$1),AF59,"")</f>
        <v/>
      </c>
      <c r="AJ59" s="44" t="str">
        <f>IF(AND(J59="F",  AH59&lt;&gt;"U/A",AE59=Prizewinners!$J$16),AF59,"")</f>
        <v/>
      </c>
      <c r="AK59" s="44" t="str">
        <f t="shared" si="22"/>
        <v/>
      </c>
      <c r="AL59" s="44" t="str">
        <f t="shared" si="23"/>
        <v/>
      </c>
      <c r="AM59" s="44" t="str">
        <f t="shared" si="29"/>
        <v>MOrion Harriers8</v>
      </c>
      <c r="AN59" s="44" t="str">
        <f t="shared" si="10"/>
        <v/>
      </c>
      <c r="AO59" s="44" t="str">
        <f t="shared" si="11"/>
        <v/>
      </c>
      <c r="AP59" s="44" t="str">
        <f t="shared" si="12"/>
        <v/>
      </c>
      <c r="AQ59" s="44" t="str">
        <f t="shared" si="25"/>
        <v>Robert Jousiffe</v>
      </c>
    </row>
    <row r="60" spans="1:43">
      <c r="A60" s="51" t="str">
        <f t="shared" si="13"/>
        <v>SW,1</v>
      </c>
      <c r="B60" s="51" t="str">
        <f t="shared" si="1"/>
        <v>F,5</v>
      </c>
      <c r="C60" s="50">
        <f t="shared" si="26"/>
        <v>59</v>
      </c>
      <c r="D60" s="4">
        <v>2</v>
      </c>
      <c r="E60" s="51">
        <f t="shared" si="2"/>
        <v>1</v>
      </c>
      <c r="F60" s="51">
        <f>COUNTIF(H$2:H60,H60)</f>
        <v>1</v>
      </c>
      <c r="G60" s="51">
        <f>COUNTIF(J$2:J60,J60)</f>
        <v>5</v>
      </c>
      <c r="H60" s="51" t="str">
        <f t="shared" si="3"/>
        <v>SW</v>
      </c>
      <c r="I60" s="51" t="str">
        <f t="shared" si="4"/>
        <v>SW</v>
      </c>
      <c r="J60" s="51" t="str">
        <f t="shared" si="5"/>
        <v>F</v>
      </c>
      <c r="K60" s="55" t="str">
        <f t="shared" si="6"/>
        <v>Jenni Sheehan</v>
      </c>
      <c r="L60" s="55" t="str">
        <f t="shared" si="7"/>
        <v>Ilford AC</v>
      </c>
      <c r="M60" s="4"/>
      <c r="N60" s="6"/>
      <c r="O60" s="4">
        <v>55</v>
      </c>
      <c r="P60" s="58">
        <f t="shared" si="14"/>
        <v>0</v>
      </c>
      <c r="Q60" s="58">
        <f t="shared" si="15"/>
        <v>36</v>
      </c>
      <c r="R60" s="63">
        <f t="shared" si="16"/>
        <v>0</v>
      </c>
      <c r="S60" s="65">
        <f t="shared" si="17"/>
        <v>2.5000000000000001E-2</v>
      </c>
      <c r="T60" s="65">
        <f t="shared" si="18"/>
        <v>6.3657407407407413E-4</v>
      </c>
      <c r="U60" s="51">
        <f>COUNTIF(L$2:L60,L60)</f>
        <v>10</v>
      </c>
      <c r="V60" s="51">
        <f t="shared" si="8"/>
        <v>59</v>
      </c>
      <c r="W60" s="63">
        <f t="shared" si="27"/>
        <v>2.5636574074074076E-2</v>
      </c>
      <c r="X60" s="69">
        <f t="shared" si="19"/>
        <v>2.5636574074074076E-2</v>
      </c>
      <c r="Y60" s="71">
        <f t="shared" si="9"/>
        <v>0</v>
      </c>
      <c r="Z60" s="74" t="str">
        <f t="shared" si="0"/>
        <v/>
      </c>
      <c r="AA60" s="25"/>
      <c r="AB60" s="25"/>
      <c r="AC60" s="44" t="str">
        <f t="shared" si="20"/>
        <v/>
      </c>
      <c r="AD60" s="44" t="str">
        <f t="shared" si="21"/>
        <v>FIlford AC</v>
      </c>
      <c r="AE60" s="78">
        <f>IF(AD60="","",COUNTIF($AD$2:AD60,AD60))</f>
        <v>2</v>
      </c>
      <c r="AF60" s="79">
        <f>IF(AD60="","",SUMIF(AD$2:AD60,AD60,G$2:G60))</f>
        <v>6</v>
      </c>
      <c r="AG60" s="79" t="str">
        <f>IF(AK60&lt;&gt;"",COUNTIF($AK$1:AK59,AK60)+AK60,IF(AL60&lt;&gt;"",COUNTIF($AL$1:AL59,AL60)+AL60,""))</f>
        <v/>
      </c>
      <c r="AH60" s="79" t="str">
        <f t="shared" si="28"/>
        <v>Ilford AC</v>
      </c>
      <c r="AI60" s="79" t="str">
        <f>IF(AND(J60="M", AH60&lt;&gt;"U/A",AE60=Prizewinners!$J$1),AF60,"")</f>
        <v/>
      </c>
      <c r="AJ60" s="44" t="str">
        <f>IF(AND(J60="F",  AH60&lt;&gt;"U/A",AE60=Prizewinners!$J$16),AF60,"")</f>
        <v/>
      </c>
      <c r="AK60" s="44" t="str">
        <f t="shared" si="22"/>
        <v/>
      </c>
      <c r="AL60" s="44" t="str">
        <f t="shared" si="23"/>
        <v/>
      </c>
      <c r="AM60" s="44" t="str">
        <f t="shared" si="29"/>
        <v>FIlford AC2</v>
      </c>
      <c r="AN60" s="44" t="str">
        <f t="shared" si="10"/>
        <v/>
      </c>
      <c r="AO60" s="44" t="str">
        <f t="shared" si="11"/>
        <v/>
      </c>
      <c r="AP60" s="44" t="str">
        <f t="shared" si="12"/>
        <v/>
      </c>
      <c r="AQ60" s="44" t="str">
        <f t="shared" si="25"/>
        <v>Jenni Sheehan</v>
      </c>
    </row>
    <row r="61" spans="1:43">
      <c r="A61" s="51" t="str">
        <f t="shared" si="13"/>
        <v>V40,17</v>
      </c>
      <c r="B61" s="51" t="str">
        <f t="shared" si="1"/>
        <v>M,55</v>
      </c>
      <c r="C61" s="50">
        <f t="shared" si="26"/>
        <v>60</v>
      </c>
      <c r="D61" s="4">
        <v>869</v>
      </c>
      <c r="E61" s="51">
        <f t="shared" si="2"/>
        <v>1</v>
      </c>
      <c r="F61" s="51">
        <f>COUNTIF(H$2:H61,H61)</f>
        <v>17</v>
      </c>
      <c r="G61" s="51">
        <f>COUNTIF(J$2:J61,J61)</f>
        <v>55</v>
      </c>
      <c r="H61" s="51" t="str">
        <f t="shared" si="3"/>
        <v>V40</v>
      </c>
      <c r="I61" s="51" t="str">
        <f t="shared" si="4"/>
        <v>V40</v>
      </c>
      <c r="J61" s="51" t="str">
        <f t="shared" si="5"/>
        <v>M</v>
      </c>
      <c r="K61" s="55" t="str">
        <f t="shared" si="6"/>
        <v>Grant Conway</v>
      </c>
      <c r="L61" s="55" t="str">
        <f t="shared" si="7"/>
        <v>East London Runners</v>
      </c>
      <c r="M61" s="4"/>
      <c r="N61" s="6"/>
      <c r="O61" s="4">
        <v>58</v>
      </c>
      <c r="P61" s="58">
        <f t="shared" si="14"/>
        <v>0</v>
      </c>
      <c r="Q61" s="58">
        <f t="shared" si="15"/>
        <v>36</v>
      </c>
      <c r="R61" s="63">
        <f t="shared" si="16"/>
        <v>0</v>
      </c>
      <c r="S61" s="65">
        <f t="shared" si="17"/>
        <v>2.5000000000000001E-2</v>
      </c>
      <c r="T61" s="65">
        <f t="shared" si="18"/>
        <v>6.7129629629629625E-4</v>
      </c>
      <c r="U61" s="51">
        <f>COUNTIF(L$2:L61,L61)</f>
        <v>23</v>
      </c>
      <c r="V61" s="51">
        <f t="shared" si="8"/>
        <v>60</v>
      </c>
      <c r="W61" s="63">
        <f t="shared" si="27"/>
        <v>2.5671296296296296E-2</v>
      </c>
      <c r="X61" s="69">
        <f t="shared" si="19"/>
        <v>2.5671296296296296E-2</v>
      </c>
      <c r="Y61" s="71">
        <f t="shared" si="9"/>
        <v>0</v>
      </c>
      <c r="Z61" s="74" t="str">
        <f t="shared" si="0"/>
        <v/>
      </c>
      <c r="AA61" s="25"/>
      <c r="AB61" s="25"/>
      <c r="AC61" s="44" t="str">
        <f t="shared" si="20"/>
        <v/>
      </c>
      <c r="AD61" s="44" t="str">
        <f t="shared" si="21"/>
        <v>MEast London Runners</v>
      </c>
      <c r="AE61" s="78">
        <f>IF(AD61="","",COUNTIF($AD$2:AD61,AD61))</f>
        <v>20</v>
      </c>
      <c r="AF61" s="79">
        <f>IF(AD61="","",SUMIF(AD$2:AD61,AD61,G$2:G61))</f>
        <v>568</v>
      </c>
      <c r="AG61" s="79" t="str">
        <f>IF(AK61&lt;&gt;"",COUNTIF($AK$1:AK60,AK61)+AK61,IF(AL61&lt;&gt;"",COUNTIF($AL$1:AL60,AL61)+AL61,""))</f>
        <v/>
      </c>
      <c r="AH61" s="79" t="str">
        <f t="shared" si="28"/>
        <v>East London Runners</v>
      </c>
      <c r="AI61" s="79" t="str">
        <f>IF(AND(J61="M", AH61&lt;&gt;"U/A",AE61=Prizewinners!$J$1),AF61,"")</f>
        <v/>
      </c>
      <c r="AJ61" s="44" t="str">
        <f>IF(AND(J61="F",  AH61&lt;&gt;"U/A",AE61=Prizewinners!$J$16),AF61,"")</f>
        <v/>
      </c>
      <c r="AK61" s="44" t="str">
        <f t="shared" si="22"/>
        <v/>
      </c>
      <c r="AL61" s="44" t="str">
        <f t="shared" si="23"/>
        <v/>
      </c>
      <c r="AM61" s="44" t="str">
        <f t="shared" si="29"/>
        <v>MEast London Runners20</v>
      </c>
      <c r="AN61" s="44" t="str">
        <f t="shared" si="10"/>
        <v/>
      </c>
      <c r="AO61" s="44" t="str">
        <f t="shared" si="11"/>
        <v/>
      </c>
      <c r="AP61" s="44" t="str">
        <f t="shared" si="12"/>
        <v/>
      </c>
      <c r="AQ61" s="44" t="str">
        <f t="shared" si="25"/>
        <v>Grant Conway</v>
      </c>
    </row>
    <row r="62" spans="1:43">
      <c r="A62" s="51" t="str">
        <f t="shared" si="13"/>
        <v>FV35,2</v>
      </c>
      <c r="B62" s="51" t="str">
        <f t="shared" si="1"/>
        <v>F,6</v>
      </c>
      <c r="C62" s="50">
        <f t="shared" si="26"/>
        <v>61</v>
      </c>
      <c r="D62" s="4">
        <v>6</v>
      </c>
      <c r="E62" s="51">
        <f t="shared" si="2"/>
        <v>1</v>
      </c>
      <c r="F62" s="51">
        <f>COUNTIF(H$2:H62,H62)</f>
        <v>2</v>
      </c>
      <c r="G62" s="51">
        <f>COUNTIF(J$2:J62,J62)</f>
        <v>6</v>
      </c>
      <c r="H62" s="51" t="str">
        <f t="shared" si="3"/>
        <v>FV35</v>
      </c>
      <c r="I62" s="51" t="str">
        <f t="shared" si="4"/>
        <v>FV35</v>
      </c>
      <c r="J62" s="51" t="str">
        <f t="shared" si="5"/>
        <v>F</v>
      </c>
      <c r="K62" s="55" t="str">
        <f t="shared" si="6"/>
        <v>Kate Malcolm</v>
      </c>
      <c r="L62" s="55" t="str">
        <f t="shared" si="7"/>
        <v>Eton Manor</v>
      </c>
      <c r="M62" s="4"/>
      <c r="N62" s="6">
        <v>37</v>
      </c>
      <c r="O62" s="4">
        <v>6</v>
      </c>
      <c r="P62" s="58">
        <f t="shared" si="14"/>
        <v>0</v>
      </c>
      <c r="Q62" s="58">
        <f t="shared" si="15"/>
        <v>37</v>
      </c>
      <c r="R62" s="63">
        <f t="shared" si="16"/>
        <v>0</v>
      </c>
      <c r="S62" s="65">
        <f t="shared" si="17"/>
        <v>2.5694444444444443E-2</v>
      </c>
      <c r="T62" s="65">
        <f t="shared" si="18"/>
        <v>6.9444444444444444E-5</v>
      </c>
      <c r="U62" s="51">
        <f>COUNTIF(L$2:L62,L62)</f>
        <v>6</v>
      </c>
      <c r="V62" s="51">
        <f t="shared" si="8"/>
        <v>61</v>
      </c>
      <c r="W62" s="63">
        <f t="shared" si="27"/>
        <v>2.5763888888888888E-2</v>
      </c>
      <c r="X62" s="69">
        <f t="shared" si="19"/>
        <v>2.5763888888888888E-2</v>
      </c>
      <c r="Y62" s="71">
        <f t="shared" si="9"/>
        <v>0</v>
      </c>
      <c r="Z62" s="74" t="str">
        <f t="shared" si="0"/>
        <v/>
      </c>
      <c r="AA62" s="25"/>
      <c r="AB62" s="25"/>
      <c r="AC62" s="44" t="str">
        <f t="shared" si="20"/>
        <v/>
      </c>
      <c r="AD62" s="44" t="str">
        <f t="shared" si="21"/>
        <v>FEton Manor</v>
      </c>
      <c r="AE62" s="78">
        <f>IF(AD62="","",COUNTIF($AD$2:AD62,AD62))</f>
        <v>1</v>
      </c>
      <c r="AF62" s="79">
        <f>IF(AD62="","",SUMIF(AD$2:AD62,AD62,G$2:G62))</f>
        <v>6</v>
      </c>
      <c r="AG62" s="79" t="str">
        <f>IF(AK62&lt;&gt;"",COUNTIF($AK$1:AK61,AK62)+AK62,IF(AL62&lt;&gt;"",COUNTIF($AL$1:AL61,AL62)+AL62,""))</f>
        <v/>
      </c>
      <c r="AH62" s="79" t="str">
        <f t="shared" si="28"/>
        <v>Eton Manor</v>
      </c>
      <c r="AI62" s="79" t="str">
        <f>IF(AND(J62="M", AH62&lt;&gt;"U/A",AE62=Prizewinners!$J$1),AF62,"")</f>
        <v/>
      </c>
      <c r="AJ62" s="44" t="str">
        <f>IF(AND(J62="F",  AH62&lt;&gt;"U/A",AE62=Prizewinners!$J$16),AF62,"")</f>
        <v/>
      </c>
      <c r="AK62" s="44" t="str">
        <f t="shared" si="22"/>
        <v/>
      </c>
      <c r="AL62" s="44" t="str">
        <f t="shared" si="23"/>
        <v/>
      </c>
      <c r="AM62" s="44" t="str">
        <f t="shared" si="29"/>
        <v>FEton Manor1</v>
      </c>
      <c r="AN62" s="44" t="str">
        <f t="shared" si="10"/>
        <v/>
      </c>
      <c r="AO62" s="44" t="str">
        <f t="shared" si="11"/>
        <v/>
      </c>
      <c r="AP62" s="44" t="str">
        <f t="shared" si="12"/>
        <v/>
      </c>
      <c r="AQ62" s="44" t="str">
        <f t="shared" si="25"/>
        <v>Kate Malcolm</v>
      </c>
    </row>
    <row r="63" spans="1:43">
      <c r="A63" s="51" t="str">
        <f t="shared" si="13"/>
        <v>V50,11</v>
      </c>
      <c r="B63" s="51" t="str">
        <f t="shared" si="1"/>
        <v>M,56</v>
      </c>
      <c r="C63" s="50">
        <f t="shared" si="26"/>
        <v>62</v>
      </c>
      <c r="D63" s="4">
        <v>949</v>
      </c>
      <c r="E63" s="51">
        <f t="shared" si="2"/>
        <v>1</v>
      </c>
      <c r="F63" s="51">
        <f>COUNTIF(H$2:H63,H63)</f>
        <v>11</v>
      </c>
      <c r="G63" s="51">
        <f>COUNTIF(J$2:J63,J63)</f>
        <v>56</v>
      </c>
      <c r="H63" s="51" t="str">
        <f t="shared" si="3"/>
        <v>V50</v>
      </c>
      <c r="I63" s="51" t="str">
        <f t="shared" si="4"/>
        <v>V50</v>
      </c>
      <c r="J63" s="51" t="str">
        <f t="shared" si="5"/>
        <v>M</v>
      </c>
      <c r="K63" s="55" t="str">
        <f t="shared" si="6"/>
        <v>Grant Corton</v>
      </c>
      <c r="L63" s="55" t="str">
        <f t="shared" si="7"/>
        <v>Orion Harriers</v>
      </c>
      <c r="M63" s="4"/>
      <c r="N63" s="6"/>
      <c r="O63" s="4">
        <v>7</v>
      </c>
      <c r="P63" s="58">
        <f t="shared" si="14"/>
        <v>0</v>
      </c>
      <c r="Q63" s="58">
        <f t="shared" si="15"/>
        <v>37</v>
      </c>
      <c r="R63" s="63">
        <f t="shared" si="16"/>
        <v>0</v>
      </c>
      <c r="S63" s="65">
        <f t="shared" si="17"/>
        <v>2.5694444444444443E-2</v>
      </c>
      <c r="T63" s="65">
        <f t="shared" si="18"/>
        <v>8.1018518518518516E-5</v>
      </c>
      <c r="U63" s="51">
        <f>COUNTIF(L$2:L63,L63)</f>
        <v>9</v>
      </c>
      <c r="V63" s="51">
        <f t="shared" si="8"/>
        <v>62</v>
      </c>
      <c r="W63" s="63">
        <f t="shared" si="27"/>
        <v>2.5775462962962962E-2</v>
      </c>
      <c r="X63" s="69">
        <f t="shared" si="19"/>
        <v>2.5775462962962962E-2</v>
      </c>
      <c r="Y63" s="71">
        <f t="shared" si="9"/>
        <v>0</v>
      </c>
      <c r="Z63" s="74" t="str">
        <f t="shared" si="0"/>
        <v/>
      </c>
      <c r="AA63" s="25"/>
      <c r="AB63" s="25"/>
      <c r="AC63" s="44" t="str">
        <f t="shared" si="20"/>
        <v/>
      </c>
      <c r="AD63" s="44" t="str">
        <f t="shared" si="21"/>
        <v>MOrion Harriers</v>
      </c>
      <c r="AE63" s="78">
        <f>IF(AD63="","",COUNTIF($AD$2:AD63,AD63))</f>
        <v>9</v>
      </c>
      <c r="AF63" s="79">
        <f>IF(AD63="","",SUMIF(AD$2:AD63,AD63,G$2:G63))</f>
        <v>371</v>
      </c>
      <c r="AG63" s="79" t="str">
        <f>IF(AK63&lt;&gt;"",COUNTIF($AK$1:AK62,AK63)+AK63,IF(AL63&lt;&gt;"",COUNTIF($AL$1:AL62,AL63)+AL63,""))</f>
        <v/>
      </c>
      <c r="AH63" s="79" t="str">
        <f t="shared" si="28"/>
        <v>Orion Harriers</v>
      </c>
      <c r="AI63" s="79" t="str">
        <f>IF(AND(J63="M", AH63&lt;&gt;"U/A",AE63=Prizewinners!$J$1),AF63,"")</f>
        <v/>
      </c>
      <c r="AJ63" s="44" t="str">
        <f>IF(AND(J63="F",  AH63&lt;&gt;"U/A",AE63=Prizewinners!$J$16),AF63,"")</f>
        <v/>
      </c>
      <c r="AK63" s="44" t="str">
        <f t="shared" si="22"/>
        <v/>
      </c>
      <c r="AL63" s="44" t="str">
        <f t="shared" si="23"/>
        <v/>
      </c>
      <c r="AM63" s="44" t="str">
        <f t="shared" si="29"/>
        <v>MOrion Harriers9</v>
      </c>
      <c r="AN63" s="44" t="str">
        <f t="shared" si="10"/>
        <v/>
      </c>
      <c r="AO63" s="44" t="str">
        <f t="shared" si="11"/>
        <v/>
      </c>
      <c r="AP63" s="44" t="str">
        <f t="shared" si="12"/>
        <v/>
      </c>
      <c r="AQ63" s="44" t="str">
        <f t="shared" si="25"/>
        <v>Grant Corton</v>
      </c>
    </row>
    <row r="64" spans="1:43">
      <c r="A64" s="51" t="str">
        <f t="shared" si="13"/>
        <v>V50,12</v>
      </c>
      <c r="B64" s="51" t="str">
        <f t="shared" si="1"/>
        <v>m,57</v>
      </c>
      <c r="C64" s="50">
        <f t="shared" si="26"/>
        <v>63</v>
      </c>
      <c r="D64" s="4">
        <v>966</v>
      </c>
      <c r="E64" s="51">
        <f t="shared" si="2"/>
        <v>1</v>
      </c>
      <c r="F64" s="51">
        <f>COUNTIF(H$2:H64,H64)</f>
        <v>12</v>
      </c>
      <c r="G64" s="51">
        <f>COUNTIF(J$2:J64,J64)</f>
        <v>57</v>
      </c>
      <c r="H64" s="51" t="str">
        <f t="shared" si="3"/>
        <v>V50</v>
      </c>
      <c r="I64" s="51" t="str">
        <f t="shared" si="4"/>
        <v>V50</v>
      </c>
      <c r="J64" s="51" t="str">
        <f t="shared" si="5"/>
        <v>m</v>
      </c>
      <c r="K64" s="55" t="str">
        <f t="shared" si="6"/>
        <v>Michael Wilson</v>
      </c>
      <c r="L64" s="55" t="str">
        <f t="shared" si="7"/>
        <v>East London Runners</v>
      </c>
      <c r="M64" s="4"/>
      <c r="N64" s="6"/>
      <c r="O64" s="4">
        <v>8</v>
      </c>
      <c r="P64" s="58">
        <f t="shared" si="14"/>
        <v>0</v>
      </c>
      <c r="Q64" s="58">
        <f t="shared" si="15"/>
        <v>37</v>
      </c>
      <c r="R64" s="63">
        <f t="shared" si="16"/>
        <v>0</v>
      </c>
      <c r="S64" s="65">
        <f t="shared" si="17"/>
        <v>2.5694444444444443E-2</v>
      </c>
      <c r="T64" s="65">
        <f t="shared" si="18"/>
        <v>9.2592592592592588E-5</v>
      </c>
      <c r="U64" s="51">
        <f>COUNTIF(L$2:L64,L64)</f>
        <v>24</v>
      </c>
      <c r="V64" s="51">
        <f t="shared" si="8"/>
        <v>63</v>
      </c>
      <c r="W64" s="63">
        <f t="shared" si="27"/>
        <v>2.5787037037037035E-2</v>
      </c>
      <c r="X64" s="69">
        <f t="shared" si="19"/>
        <v>2.5787037037037035E-2</v>
      </c>
      <c r="Y64" s="71">
        <f t="shared" si="9"/>
        <v>0</v>
      </c>
      <c r="Z64" s="74" t="str">
        <f t="shared" si="0"/>
        <v/>
      </c>
      <c r="AA64" s="25"/>
      <c r="AB64" s="25"/>
      <c r="AC64" s="44" t="str">
        <f t="shared" si="20"/>
        <v/>
      </c>
      <c r="AD64" s="44" t="str">
        <f t="shared" si="21"/>
        <v>mEast London Runners</v>
      </c>
      <c r="AE64" s="78">
        <f>IF(AD64="","",COUNTIF($AD$2:AD64,AD64))</f>
        <v>21</v>
      </c>
      <c r="AF64" s="79">
        <f>IF(AD64="","",SUMIF(AD$2:AD64,AD64,G$2:G64))</f>
        <v>625</v>
      </c>
      <c r="AG64" s="79" t="str">
        <f>IF(AK64&lt;&gt;"",COUNTIF($AK$1:AK63,AK64)+AK64,IF(AL64&lt;&gt;"",COUNTIF($AL$1:AL63,AL64)+AL64,""))</f>
        <v/>
      </c>
      <c r="AH64" s="79" t="str">
        <f t="shared" si="28"/>
        <v>East London Runners</v>
      </c>
      <c r="AI64" s="79" t="str">
        <f>IF(AND(J64="M", AH64&lt;&gt;"U/A",AE64=Prizewinners!$J$1),AF64,"")</f>
        <v/>
      </c>
      <c r="AJ64" s="44" t="str">
        <f>IF(AND(J64="F",  AH64&lt;&gt;"U/A",AE64=Prizewinners!$J$16),AF64,"")</f>
        <v/>
      </c>
      <c r="AK64" s="44" t="str">
        <f t="shared" si="22"/>
        <v/>
      </c>
      <c r="AL64" s="44" t="str">
        <f t="shared" si="23"/>
        <v/>
      </c>
      <c r="AM64" s="44" t="str">
        <f t="shared" si="29"/>
        <v>mEast London Runners21</v>
      </c>
      <c r="AN64" s="44" t="str">
        <f t="shared" si="10"/>
        <v/>
      </c>
      <c r="AO64" s="44" t="str">
        <f t="shared" si="11"/>
        <v/>
      </c>
      <c r="AP64" s="44" t="str">
        <f t="shared" si="12"/>
        <v/>
      </c>
      <c r="AQ64" s="44" t="str">
        <f t="shared" si="25"/>
        <v>Michael Wilson</v>
      </c>
    </row>
    <row r="65" spans="1:43">
      <c r="A65" s="51" t="str">
        <f t="shared" si="13"/>
        <v>SW,2</v>
      </c>
      <c r="B65" s="51" t="str">
        <f t="shared" si="1"/>
        <v>F,7</v>
      </c>
      <c r="C65" s="50">
        <f t="shared" si="26"/>
        <v>64</v>
      </c>
      <c r="D65" s="4">
        <v>29</v>
      </c>
      <c r="E65" s="51">
        <f t="shared" si="2"/>
        <v>1</v>
      </c>
      <c r="F65" s="51">
        <f>COUNTIF(H$2:H65,H65)</f>
        <v>2</v>
      </c>
      <c r="G65" s="51">
        <f>COUNTIF(J$2:J65,J65)</f>
        <v>7</v>
      </c>
      <c r="H65" s="51" t="str">
        <f t="shared" si="3"/>
        <v>SW</v>
      </c>
      <c r="I65" s="51" t="str">
        <f t="shared" si="4"/>
        <v>SW</v>
      </c>
      <c r="J65" s="51" t="str">
        <f t="shared" si="5"/>
        <v>F</v>
      </c>
      <c r="K65" s="55" t="str">
        <f t="shared" si="6"/>
        <v>Claire Parker</v>
      </c>
      <c r="L65" s="55" t="str">
        <f t="shared" si="7"/>
        <v>East London Runners</v>
      </c>
      <c r="M65" s="4"/>
      <c r="N65" s="6"/>
      <c r="O65" s="4">
        <v>9</v>
      </c>
      <c r="P65" s="58">
        <f t="shared" si="14"/>
        <v>0</v>
      </c>
      <c r="Q65" s="58">
        <f t="shared" si="15"/>
        <v>37</v>
      </c>
      <c r="R65" s="63">
        <f t="shared" si="16"/>
        <v>0</v>
      </c>
      <c r="S65" s="65">
        <f t="shared" si="17"/>
        <v>2.5694444444444443E-2</v>
      </c>
      <c r="T65" s="65">
        <f t="shared" si="18"/>
        <v>1.0416666666666667E-4</v>
      </c>
      <c r="U65" s="51">
        <f>COUNTIF(L$2:L65,L65)</f>
        <v>25</v>
      </c>
      <c r="V65" s="51">
        <f t="shared" si="8"/>
        <v>64</v>
      </c>
      <c r="W65" s="63">
        <f t="shared" si="27"/>
        <v>2.5798611111111109E-2</v>
      </c>
      <c r="X65" s="69">
        <f t="shared" si="19"/>
        <v>2.5798611111111109E-2</v>
      </c>
      <c r="Y65" s="71">
        <f t="shared" si="9"/>
        <v>0</v>
      </c>
      <c r="Z65" s="74" t="str">
        <f t="shared" ref="Z65:Z128" si="30">IF(AND(H65&lt;&gt;"",Y65="Y",H65&lt;&gt;"SW",H65&lt;&gt;"SM",F65&lt;&gt;1),IF(J65="M","RESM","RESF"),IF(AND(H65="SM",Y65="Y",J65="m"),"RESM",IF(AND(H65="SW",Y65="Y",J65="f"),"RESF","")))</f>
        <v/>
      </c>
      <c r="AA65" s="25"/>
      <c r="AB65" s="25"/>
      <c r="AC65" s="44" t="str">
        <f t="shared" si="20"/>
        <v/>
      </c>
      <c r="AD65" s="44" t="str">
        <f t="shared" si="21"/>
        <v>FEast London Runners</v>
      </c>
      <c r="AE65" s="78">
        <f>IF(AD65="","",COUNTIF($AD$2:AD65,AD65))</f>
        <v>4</v>
      </c>
      <c r="AF65" s="79">
        <f>IF(AD65="","",SUMIF(AD$2:AD65,AD65,G$2:G65))</f>
        <v>16</v>
      </c>
      <c r="AG65" s="79" t="str">
        <f>IF(AK65&lt;&gt;"",COUNTIF($AK$1:AK64,AK65)+AK65,IF(AL65&lt;&gt;"",COUNTIF($AL$1:AL64,AL65)+AL65,""))</f>
        <v/>
      </c>
      <c r="AH65" s="79" t="str">
        <f t="shared" si="28"/>
        <v>East London Runners</v>
      </c>
      <c r="AI65" s="79" t="str">
        <f>IF(AND(J65="M", AH65&lt;&gt;"U/A",AE65=Prizewinners!$J$1),AF65,"")</f>
        <v/>
      </c>
      <c r="AJ65" s="44" t="str">
        <f>IF(AND(J65="F",  AH65&lt;&gt;"U/A",AE65=Prizewinners!$J$16),AF65,"")</f>
        <v/>
      </c>
      <c r="AK65" s="44" t="str">
        <f t="shared" si="22"/>
        <v/>
      </c>
      <c r="AL65" s="44" t="str">
        <f t="shared" si="23"/>
        <v/>
      </c>
      <c r="AM65" s="44" t="str">
        <f t="shared" si="29"/>
        <v>FEast London Runners4</v>
      </c>
      <c r="AN65" s="44" t="str">
        <f t="shared" si="10"/>
        <v/>
      </c>
      <c r="AO65" s="44" t="str">
        <f t="shared" si="11"/>
        <v/>
      </c>
      <c r="AP65" s="44" t="str">
        <f t="shared" si="12"/>
        <v/>
      </c>
      <c r="AQ65" s="44" t="str">
        <f t="shared" si="25"/>
        <v>Claire Parker</v>
      </c>
    </row>
    <row r="66" spans="1:43">
      <c r="A66" s="51" t="str">
        <f t="shared" si="13"/>
        <v>V40,18</v>
      </c>
      <c r="B66" s="51" t="str">
        <f t="shared" ref="B66:B129" si="31">CONCATENATE(J66,",",G66)</f>
        <v>M,58</v>
      </c>
      <c r="C66" s="50">
        <f t="shared" si="26"/>
        <v>65</v>
      </c>
      <c r="D66" s="4">
        <v>878</v>
      </c>
      <c r="E66" s="51">
        <f t="shared" ref="E66:E129" si="32">IF(D66="",0,COUNTIF(K:K,K66))</f>
        <v>1</v>
      </c>
      <c r="F66" s="51">
        <f>COUNTIF(H$2:H66,H66)</f>
        <v>18</v>
      </c>
      <c r="G66" s="51">
        <f>COUNTIF(J$2:J66,J66)</f>
        <v>58</v>
      </c>
      <c r="H66" s="51" t="str">
        <f t="shared" ref="H66:H129" si="33">IF(G66&gt;3,I66,"")</f>
        <v>V40</v>
      </c>
      <c r="I66" s="51" t="str">
        <f t="shared" ref="I66:I129" si="34">IF(ISNA(VLOOKUP($D66,Runner,3,FALSE)),IF(ISNA(VLOOKUP($D66,Code,3,FALSE)),"",VLOOKUP($D66,Code,3,FALSE)),VLOOKUP($D66,Runner,3,FALSE))</f>
        <v>V40</v>
      </c>
      <c r="J66" s="51" t="str">
        <f t="shared" ref="J66:J129" si="35">IF(ISNA(VLOOKUP($D66,Runner,5,FALSE)),IF(ISNA(VLOOKUP($D66,Code,5,FALSE)),"",VLOOKUP($D66,Code,5,FALSE)),VLOOKUP($D66,Runner,5,FALSE))</f>
        <v>M</v>
      </c>
      <c r="K66" s="55" t="str">
        <f t="shared" ref="K66:K129" si="36">IF(ISNA(VLOOKUP($D66,Runner,2,FALSE)),IF(ISNA(VLOOKUP($D66,Code,2,FALSE)),"",VLOOKUP($D66,Code,2,FALSE)),VLOOKUP($D66,Runner,2,FALSE))</f>
        <v>Gareth Jones</v>
      </c>
      <c r="L66" s="55" t="str">
        <f t="shared" ref="L66:L129" si="37">IF(ISNA(VLOOKUP($D66,Runner,4,FALSE)),IF(ISNA(VLOOKUP($D66,Code,4,FALSE)),"",VLOOKUP($D66,Code,4,FALSE)),VLOOKUP($D66,Runner,4,FALSE))</f>
        <v>East London Runners</v>
      </c>
      <c r="M66" s="4"/>
      <c r="N66" s="6"/>
      <c r="O66" s="4">
        <v>15</v>
      </c>
      <c r="P66" s="58">
        <f t="shared" si="14"/>
        <v>0</v>
      </c>
      <c r="Q66" s="58">
        <f t="shared" si="15"/>
        <v>37</v>
      </c>
      <c r="R66" s="63">
        <f t="shared" si="16"/>
        <v>0</v>
      </c>
      <c r="S66" s="65">
        <f t="shared" si="17"/>
        <v>2.5694444444444443E-2</v>
      </c>
      <c r="T66" s="65">
        <f t="shared" si="18"/>
        <v>1.7361111111111112E-4</v>
      </c>
      <c r="U66" s="51">
        <f>COUNTIF(L$2:L66,L66)</f>
        <v>26</v>
      </c>
      <c r="V66" s="51">
        <f t="shared" ref="V66:V129" si="38">IF(U66&lt;=$AD$1,C66,"")</f>
        <v>65</v>
      </c>
      <c r="W66" s="63">
        <f t="shared" si="27"/>
        <v>2.5868055555555554E-2</v>
      </c>
      <c r="X66" s="69">
        <f t="shared" si="19"/>
        <v>2.5868055555555554E-2</v>
      </c>
      <c r="Y66" s="71">
        <f t="shared" ref="Y66:Y129" si="39">IF(ISNA(VLOOKUP($D66,Runner,7,FALSE)),IF(ISNA(VLOOKUP($D66,Code,6,FALSE)),"",VLOOKUP($D66,Code,6,FALSE)),VLOOKUP($D66,Runner,7,FALSE))</f>
        <v>0</v>
      </c>
      <c r="Z66" s="74" t="str">
        <f t="shared" si="30"/>
        <v/>
      </c>
      <c r="AA66" s="25"/>
      <c r="AB66" s="25"/>
      <c r="AC66" s="44" t="str">
        <f t="shared" si="20"/>
        <v/>
      </c>
      <c r="AD66" s="44" t="str">
        <f t="shared" si="21"/>
        <v>MEast London Runners</v>
      </c>
      <c r="AE66" s="78">
        <f>IF(AD66="","",COUNTIF($AD$2:AD66,AD66))</f>
        <v>22</v>
      </c>
      <c r="AF66" s="79">
        <f>IF(AD66="","",SUMIF(AD$2:AD66,AD66,G$2:G66))</f>
        <v>683</v>
      </c>
      <c r="AG66" s="79" t="str">
        <f>IF(AK66&lt;&gt;"",COUNTIF($AK$1:AK65,AK66)+AK66,IF(AL66&lt;&gt;"",COUNTIF($AL$1:AL65,AL66)+AL66,""))</f>
        <v/>
      </c>
      <c r="AH66" s="79" t="str">
        <f t="shared" si="28"/>
        <v>East London Runners</v>
      </c>
      <c r="AI66" s="79" t="str">
        <f>IF(AND(J66="M", AH66&lt;&gt;"U/A",AE66=Prizewinners!$J$1),AF66,"")</f>
        <v/>
      </c>
      <c r="AJ66" s="44" t="str">
        <f>IF(AND(J66="F",  AH66&lt;&gt;"U/A",AE66=Prizewinners!$J$16),AF66,"")</f>
        <v/>
      </c>
      <c r="AK66" s="44" t="str">
        <f t="shared" si="22"/>
        <v/>
      </c>
      <c r="AL66" s="44" t="str">
        <f t="shared" si="23"/>
        <v/>
      </c>
      <c r="AM66" s="44" t="str">
        <f t="shared" si="29"/>
        <v>MEast London Runners22</v>
      </c>
      <c r="AN66" s="44" t="str">
        <f t="shared" ref="AN66:AN129" si="40">IF(AG66&lt;&gt;"",VLOOKUP(CONCATENATE(AD66,"1"),Scoring_Team,5,FALSE),"")</f>
        <v/>
      </c>
      <c r="AO66" s="44" t="str">
        <f t="shared" ref="AO66:AO129" si="41">IF(AG66&lt;&gt;"",VLOOKUP(CONCATENATE(AD66,"2"),Scoring_Team,5,FALSE),"")</f>
        <v/>
      </c>
      <c r="AP66" s="44" t="str">
        <f t="shared" ref="AP66:AP129" si="42">IF(AG66&lt;&gt;"",VLOOKUP(CONCATENATE(AD66,"3"),Scoring_Team,5,FALSE),"")</f>
        <v/>
      </c>
      <c r="AQ66" s="44" t="str">
        <f t="shared" si="25"/>
        <v>Gareth Jones</v>
      </c>
    </row>
    <row r="67" spans="1:43">
      <c r="A67" s="51" t="str">
        <f t="shared" ref="A67:A130" si="43">IF(Z67="RESM",Z67,IF(Z67="RESF",Z67,CONCATENATE(H67,",",F67)))</f>
        <v>V40,19</v>
      </c>
      <c r="B67" s="51" t="str">
        <f t="shared" si="31"/>
        <v>M,59</v>
      </c>
      <c r="C67" s="50">
        <f t="shared" si="26"/>
        <v>66</v>
      </c>
      <c r="D67" s="4">
        <v>960</v>
      </c>
      <c r="E67" s="51">
        <f t="shared" si="32"/>
        <v>1</v>
      </c>
      <c r="F67" s="51">
        <f>COUNTIF(H$2:H67,H67)</f>
        <v>19</v>
      </c>
      <c r="G67" s="51">
        <f>COUNTIF(J$2:J67,J67)</f>
        <v>59</v>
      </c>
      <c r="H67" s="51" t="str">
        <f t="shared" si="33"/>
        <v>V40</v>
      </c>
      <c r="I67" s="51" t="str">
        <f t="shared" si="34"/>
        <v>V40</v>
      </c>
      <c r="J67" s="51" t="str">
        <f t="shared" si="35"/>
        <v>M</v>
      </c>
      <c r="K67" s="55" t="str">
        <f t="shared" si="36"/>
        <v>Didier Raffray</v>
      </c>
      <c r="L67" s="55" t="str">
        <f t="shared" si="37"/>
        <v>East End Road Runners</v>
      </c>
      <c r="M67" s="4"/>
      <c r="N67" s="6"/>
      <c r="O67" s="4">
        <v>16</v>
      </c>
      <c r="P67" s="58">
        <f t="shared" ref="P67:P130" si="44">IF(M67="",P66,M67)</f>
        <v>0</v>
      </c>
      <c r="Q67" s="58">
        <f t="shared" ref="Q67:Q130" si="45">IF(N67="",Q66,N67)</f>
        <v>37</v>
      </c>
      <c r="R67" s="63">
        <f t="shared" ref="R67:R130" si="46">(P67*3600)/86400</f>
        <v>0</v>
      </c>
      <c r="S67" s="65">
        <f t="shared" ref="S67:S130" si="47">(LEFT(Q67,2)*60)/86400</f>
        <v>2.5694444444444443E-2</v>
      </c>
      <c r="T67" s="65">
        <f t="shared" ref="T67:T130" si="48">O67/86400</f>
        <v>1.8518518518518518E-4</v>
      </c>
      <c r="U67" s="51">
        <f>COUNTIF(L$2:L67,L67)</f>
        <v>6</v>
      </c>
      <c r="V67" s="51">
        <f t="shared" si="38"/>
        <v>66</v>
      </c>
      <c r="W67" s="63">
        <f t="shared" si="27"/>
        <v>2.5879629629629627E-2</v>
      </c>
      <c r="X67" s="69">
        <f t="shared" ref="X67:X130" si="49">IF(U67&lt;=$AD$1,R67+S67+T67,"")</f>
        <v>2.5879629629629627E-2</v>
      </c>
      <c r="Y67" s="71">
        <f t="shared" si="39"/>
        <v>0</v>
      </c>
      <c r="Z67" s="74" t="str">
        <f t="shared" si="30"/>
        <v/>
      </c>
      <c r="AA67" s="25"/>
      <c r="AB67" s="25"/>
      <c r="AC67" s="44" t="str">
        <f t="shared" ref="AC67:AC130" si="50">IF(AG67&lt;&gt;"",CONCATENATE(J67,AG67),"")</f>
        <v/>
      </c>
      <c r="AD67" s="44" t="str">
        <f t="shared" ref="AD67:AD130" si="51">CONCATENATE(J67,L67)</f>
        <v>MEast End Road Runners</v>
      </c>
      <c r="AE67" s="78">
        <f>IF(AD67="","",COUNTIF($AD$2:AD67,AD67))</f>
        <v>6</v>
      </c>
      <c r="AF67" s="79">
        <f>IF(AD67="","",SUMIF(AD$2:AD67,AD67,G$2:G67))</f>
        <v>198</v>
      </c>
      <c r="AG67" s="79" t="str">
        <f>IF(AK67&lt;&gt;"",COUNTIF($AK$1:AK66,AK67)+AK67,IF(AL67&lt;&gt;"",COUNTIF($AL$1:AL66,AL67)+AL67,""))</f>
        <v/>
      </c>
      <c r="AH67" s="79" t="str">
        <f t="shared" ref="AH67:AH130" si="52">L67</f>
        <v>East End Road Runners</v>
      </c>
      <c r="AI67" s="79" t="str">
        <f>IF(AND(J67="M", AH67&lt;&gt;"U/A",AE67=Prizewinners!$J$1),AF67,"")</f>
        <v/>
      </c>
      <c r="AJ67" s="44" t="str">
        <f>IF(AND(J67="F",  AH67&lt;&gt;"U/A",AE67=Prizewinners!$J$16),AF67,"")</f>
        <v/>
      </c>
      <c r="AK67" s="44" t="str">
        <f t="shared" ref="AK67:AK130" si="53">IF(AI67&lt;&gt;"",RANK(AI67,AI$2:AI$501,1),"")</f>
        <v/>
      </c>
      <c r="AL67" s="44" t="str">
        <f t="shared" ref="AL67:AL130" si="54">IF(AJ67&lt;&gt;"",RANK(AJ67,AJ$2:AJ$501,1),"")</f>
        <v/>
      </c>
      <c r="AM67" s="44" t="str">
        <f t="shared" si="29"/>
        <v>MEast End Road Runners6</v>
      </c>
      <c r="AN67" s="44" t="str">
        <f t="shared" si="40"/>
        <v/>
      </c>
      <c r="AO67" s="44" t="str">
        <f t="shared" si="41"/>
        <v/>
      </c>
      <c r="AP67" s="44" t="str">
        <f t="shared" si="42"/>
        <v/>
      </c>
      <c r="AQ67" s="44" t="str">
        <f t="shared" ref="AQ67:AQ130" si="55">K67</f>
        <v>Didier Raffray</v>
      </c>
    </row>
    <row r="68" spans="1:43">
      <c r="A68" s="51" t="str">
        <f t="shared" si="43"/>
        <v>FV35,3</v>
      </c>
      <c r="B68" s="51" t="str">
        <f t="shared" si="31"/>
        <v>F,8</v>
      </c>
      <c r="C68" s="50">
        <f t="shared" ref="C68:C131" si="56">C67+1</f>
        <v>67</v>
      </c>
      <c r="D68" s="4">
        <v>49</v>
      </c>
      <c r="E68" s="51">
        <f t="shared" si="32"/>
        <v>1</v>
      </c>
      <c r="F68" s="51">
        <f>COUNTIF(H$2:H68,H68)</f>
        <v>3</v>
      </c>
      <c r="G68" s="51">
        <f>COUNTIF(J$2:J68,J68)</f>
        <v>8</v>
      </c>
      <c r="H68" s="51" t="str">
        <f t="shared" si="33"/>
        <v>FV35</v>
      </c>
      <c r="I68" s="51" t="str">
        <f t="shared" si="34"/>
        <v>FV35</v>
      </c>
      <c r="J68" s="51" t="str">
        <f t="shared" si="35"/>
        <v>F</v>
      </c>
      <c r="K68" s="55" t="str">
        <f t="shared" si="36"/>
        <v>Vicky Cooper</v>
      </c>
      <c r="L68" s="55" t="str">
        <f t="shared" si="37"/>
        <v>Barking Road Runners</v>
      </c>
      <c r="M68" s="4"/>
      <c r="N68" s="6"/>
      <c r="O68" s="4">
        <v>22</v>
      </c>
      <c r="P68" s="58">
        <f t="shared" si="44"/>
        <v>0</v>
      </c>
      <c r="Q68" s="58">
        <f t="shared" si="45"/>
        <v>37</v>
      </c>
      <c r="R68" s="63">
        <f t="shared" si="46"/>
        <v>0</v>
      </c>
      <c r="S68" s="65">
        <f t="shared" si="47"/>
        <v>2.5694444444444443E-2</v>
      </c>
      <c r="T68" s="65">
        <f t="shared" si="48"/>
        <v>2.5462962962962961E-4</v>
      </c>
      <c r="U68" s="51">
        <f>COUNTIF(L$2:L68,L68)</f>
        <v>3</v>
      </c>
      <c r="V68" s="51">
        <f t="shared" si="38"/>
        <v>67</v>
      </c>
      <c r="W68" s="63">
        <f t="shared" ref="W68:W131" si="57">R68+S68+T68</f>
        <v>2.5949074074074072E-2</v>
      </c>
      <c r="X68" s="69">
        <f t="shared" si="49"/>
        <v>2.5949074074074072E-2</v>
      </c>
      <c r="Y68" s="71">
        <f t="shared" si="39"/>
        <v>0</v>
      </c>
      <c r="Z68" s="74" t="str">
        <f t="shared" si="30"/>
        <v/>
      </c>
      <c r="AA68" s="25"/>
      <c r="AB68" s="25"/>
      <c r="AC68" s="44" t="str">
        <f t="shared" si="50"/>
        <v/>
      </c>
      <c r="AD68" s="44" t="str">
        <f t="shared" si="51"/>
        <v>FBarking Road Runners</v>
      </c>
      <c r="AE68" s="78">
        <f>IF(AD68="","",COUNTIF($AD$2:AD68,AD68))</f>
        <v>1</v>
      </c>
      <c r="AF68" s="79">
        <f>IF(AD68="","",SUMIF(AD$2:AD68,AD68,G$2:G68))</f>
        <v>8</v>
      </c>
      <c r="AG68" s="79" t="str">
        <f>IF(AK68&lt;&gt;"",COUNTIF($AK$1:AK67,AK68)+AK68,IF(AL68&lt;&gt;"",COUNTIF($AL$1:AL67,AL68)+AL68,""))</f>
        <v/>
      </c>
      <c r="AH68" s="79" t="str">
        <f t="shared" si="52"/>
        <v>Barking Road Runners</v>
      </c>
      <c r="AI68" s="79" t="str">
        <f>IF(AND(J68="M", AH68&lt;&gt;"U/A",AE68=Prizewinners!$J$1),AF68,"")</f>
        <v/>
      </c>
      <c r="AJ68" s="44" t="str">
        <f>IF(AND(J68="F",  AH68&lt;&gt;"U/A",AE68=Prizewinners!$J$16),AF68,"")</f>
        <v/>
      </c>
      <c r="AK68" s="44" t="str">
        <f t="shared" si="53"/>
        <v/>
      </c>
      <c r="AL68" s="44" t="str">
        <f t="shared" si="54"/>
        <v/>
      </c>
      <c r="AM68" s="44" t="str">
        <f t="shared" si="29"/>
        <v>FBarking Road Runners1</v>
      </c>
      <c r="AN68" s="44" t="str">
        <f t="shared" si="40"/>
        <v/>
      </c>
      <c r="AO68" s="44" t="str">
        <f t="shared" si="41"/>
        <v/>
      </c>
      <c r="AP68" s="44" t="str">
        <f t="shared" si="42"/>
        <v/>
      </c>
      <c r="AQ68" s="44" t="str">
        <f t="shared" si="55"/>
        <v>Vicky Cooper</v>
      </c>
    </row>
    <row r="69" spans="1:43">
      <c r="A69" s="51" t="str">
        <f t="shared" si="43"/>
        <v>V40,20</v>
      </c>
      <c r="B69" s="51" t="str">
        <f t="shared" si="31"/>
        <v>m,60</v>
      </c>
      <c r="C69" s="50">
        <f t="shared" si="56"/>
        <v>68</v>
      </c>
      <c r="D69" s="4">
        <v>980</v>
      </c>
      <c r="E69" s="51">
        <f t="shared" si="32"/>
        <v>1</v>
      </c>
      <c r="F69" s="51">
        <f>COUNTIF(H$2:H69,H69)</f>
        <v>20</v>
      </c>
      <c r="G69" s="51">
        <f>COUNTIF(J$2:J69,J69)</f>
        <v>60</v>
      </c>
      <c r="H69" s="51" t="str">
        <f t="shared" si="33"/>
        <v>V40</v>
      </c>
      <c r="I69" s="51" t="str">
        <f t="shared" si="34"/>
        <v>V40</v>
      </c>
      <c r="J69" s="51" t="str">
        <f t="shared" si="35"/>
        <v>m</v>
      </c>
      <c r="K69" s="55" t="str">
        <f t="shared" si="36"/>
        <v>Stephen Dunn</v>
      </c>
      <c r="L69" s="55" t="str">
        <f t="shared" si="37"/>
        <v>Eton Manor</v>
      </c>
      <c r="M69" s="4"/>
      <c r="N69" s="6"/>
      <c r="O69" s="4">
        <v>24</v>
      </c>
      <c r="P69" s="58">
        <f t="shared" si="44"/>
        <v>0</v>
      </c>
      <c r="Q69" s="58">
        <f t="shared" si="45"/>
        <v>37</v>
      </c>
      <c r="R69" s="63">
        <f t="shared" si="46"/>
        <v>0</v>
      </c>
      <c r="S69" s="65">
        <f t="shared" si="47"/>
        <v>2.5694444444444443E-2</v>
      </c>
      <c r="T69" s="65">
        <f t="shared" si="48"/>
        <v>2.7777777777777778E-4</v>
      </c>
      <c r="U69" s="51">
        <f>COUNTIF(L$2:L69,L69)</f>
        <v>7</v>
      </c>
      <c r="V69" s="51">
        <f t="shared" si="38"/>
        <v>68</v>
      </c>
      <c r="W69" s="63">
        <f t="shared" si="57"/>
        <v>2.5972222222222219E-2</v>
      </c>
      <c r="X69" s="69">
        <f t="shared" si="49"/>
        <v>2.5972222222222219E-2</v>
      </c>
      <c r="Y69" s="71">
        <f t="shared" si="39"/>
        <v>0</v>
      </c>
      <c r="Z69" s="74" t="str">
        <f t="shared" si="30"/>
        <v/>
      </c>
      <c r="AA69" s="25"/>
      <c r="AB69" s="25"/>
      <c r="AC69" s="44" t="str">
        <f t="shared" si="50"/>
        <v/>
      </c>
      <c r="AD69" s="44" t="str">
        <f t="shared" si="51"/>
        <v>mEton Manor</v>
      </c>
      <c r="AE69" s="78">
        <f>IF(AD69="","",COUNTIF($AD$2:AD69,AD69))</f>
        <v>6</v>
      </c>
      <c r="AF69" s="79">
        <f>IF(AD69="","",SUMIF(AD$2:AD69,AD69,G$2:G69))</f>
        <v>219</v>
      </c>
      <c r="AG69" s="79" t="str">
        <f>IF(AK69&lt;&gt;"",COUNTIF($AK$1:AK68,AK69)+AK69,IF(AL69&lt;&gt;"",COUNTIF($AL$1:AL68,AL69)+AL69,""))</f>
        <v/>
      </c>
      <c r="AH69" s="79" t="str">
        <f t="shared" si="52"/>
        <v>Eton Manor</v>
      </c>
      <c r="AI69" s="79" t="str">
        <f>IF(AND(J69="M", AH69&lt;&gt;"U/A",AE69=Prizewinners!$J$1),AF69,"")</f>
        <v/>
      </c>
      <c r="AJ69" s="44" t="str">
        <f>IF(AND(J69="F",  AH69&lt;&gt;"U/A",AE69=Prizewinners!$J$16),AF69,"")</f>
        <v/>
      </c>
      <c r="AK69" s="44" t="str">
        <f t="shared" si="53"/>
        <v/>
      </c>
      <c r="AL69" s="44" t="str">
        <f t="shared" si="54"/>
        <v/>
      </c>
      <c r="AM69" s="44" t="str">
        <f t="shared" si="29"/>
        <v>mEton Manor6</v>
      </c>
      <c r="AN69" s="44" t="str">
        <f t="shared" si="40"/>
        <v/>
      </c>
      <c r="AO69" s="44" t="str">
        <f t="shared" si="41"/>
        <v/>
      </c>
      <c r="AP69" s="44" t="str">
        <f t="shared" si="42"/>
        <v/>
      </c>
      <c r="AQ69" s="44" t="str">
        <f t="shared" si="55"/>
        <v>Stephen Dunn</v>
      </c>
    </row>
    <row r="70" spans="1:43">
      <c r="A70" s="51" t="str">
        <f t="shared" si="43"/>
        <v>V50,13</v>
      </c>
      <c r="B70" s="51" t="str">
        <f t="shared" si="31"/>
        <v>M,61</v>
      </c>
      <c r="C70" s="50">
        <f t="shared" si="56"/>
        <v>69</v>
      </c>
      <c r="D70" s="4">
        <v>897</v>
      </c>
      <c r="E70" s="51">
        <f t="shared" si="32"/>
        <v>1</v>
      </c>
      <c r="F70" s="51">
        <f>COUNTIF(H$2:H70,H70)</f>
        <v>13</v>
      </c>
      <c r="G70" s="51">
        <f>COUNTIF(J$2:J70,J70)</f>
        <v>61</v>
      </c>
      <c r="H70" s="51" t="str">
        <f t="shared" si="33"/>
        <v>V50</v>
      </c>
      <c r="I70" s="51" t="str">
        <f t="shared" si="34"/>
        <v>V50</v>
      </c>
      <c r="J70" s="51" t="str">
        <f t="shared" si="35"/>
        <v>M</v>
      </c>
      <c r="K70" s="55" t="str">
        <f t="shared" si="36"/>
        <v>Tony Galea</v>
      </c>
      <c r="L70" s="55" t="str">
        <f t="shared" si="37"/>
        <v>Havering 90 Joggers</v>
      </c>
      <c r="M70" s="4"/>
      <c r="N70" s="6"/>
      <c r="O70" s="4">
        <v>30</v>
      </c>
      <c r="P70" s="58">
        <f t="shared" si="44"/>
        <v>0</v>
      </c>
      <c r="Q70" s="58">
        <f t="shared" si="45"/>
        <v>37</v>
      </c>
      <c r="R70" s="63">
        <f t="shared" si="46"/>
        <v>0</v>
      </c>
      <c r="S70" s="65">
        <f t="shared" si="47"/>
        <v>2.5694444444444443E-2</v>
      </c>
      <c r="T70" s="65">
        <f t="shared" si="48"/>
        <v>3.4722222222222224E-4</v>
      </c>
      <c r="U70" s="51">
        <f>COUNTIF(L$2:L70,L70)</f>
        <v>2</v>
      </c>
      <c r="V70" s="51">
        <f t="shared" si="38"/>
        <v>69</v>
      </c>
      <c r="W70" s="63">
        <f t="shared" si="57"/>
        <v>2.6041666666666664E-2</v>
      </c>
      <c r="X70" s="69">
        <f t="shared" si="49"/>
        <v>2.6041666666666664E-2</v>
      </c>
      <c r="Y70" s="71">
        <f t="shared" si="39"/>
        <v>0</v>
      </c>
      <c r="Z70" s="74" t="str">
        <f t="shared" si="30"/>
        <v/>
      </c>
      <c r="AA70" s="25"/>
      <c r="AB70" s="25"/>
      <c r="AC70" s="44" t="str">
        <f t="shared" si="50"/>
        <v/>
      </c>
      <c r="AD70" s="44" t="str">
        <f t="shared" si="51"/>
        <v>MHavering 90 Joggers</v>
      </c>
      <c r="AE70" s="78">
        <f>IF(AD70="","",COUNTIF($AD$2:AD70,AD70))</f>
        <v>2</v>
      </c>
      <c r="AF70" s="79">
        <f>IF(AD70="","",SUMIF(AD$2:AD70,AD70,G$2:G70))</f>
        <v>65</v>
      </c>
      <c r="AG70" s="79" t="str">
        <f>IF(AK70&lt;&gt;"",COUNTIF($AK$1:AK69,AK70)+AK70,IF(AL70&lt;&gt;"",COUNTIF($AL$1:AL69,AL70)+AL70,""))</f>
        <v/>
      </c>
      <c r="AH70" s="79" t="str">
        <f t="shared" si="52"/>
        <v>Havering 90 Joggers</v>
      </c>
      <c r="AI70" s="79" t="str">
        <f>IF(AND(J70="M", AH70&lt;&gt;"U/A",AE70=Prizewinners!$J$1),AF70,"")</f>
        <v/>
      </c>
      <c r="AJ70" s="44" t="str">
        <f>IF(AND(J70="F",  AH70&lt;&gt;"U/A",AE70=Prizewinners!$J$16),AF70,"")</f>
        <v/>
      </c>
      <c r="AK70" s="44" t="str">
        <f t="shared" si="53"/>
        <v/>
      </c>
      <c r="AL70" s="44" t="str">
        <f t="shared" si="54"/>
        <v/>
      </c>
      <c r="AM70" s="44" t="str">
        <f t="shared" si="29"/>
        <v>MHavering 90 Joggers2</v>
      </c>
      <c r="AN70" s="44" t="str">
        <f t="shared" si="40"/>
        <v/>
      </c>
      <c r="AO70" s="44" t="str">
        <f t="shared" si="41"/>
        <v/>
      </c>
      <c r="AP70" s="44" t="str">
        <f t="shared" si="42"/>
        <v/>
      </c>
      <c r="AQ70" s="44" t="str">
        <f t="shared" si="55"/>
        <v>Tony Galea</v>
      </c>
    </row>
    <row r="71" spans="1:43">
      <c r="A71" s="51" t="str">
        <f t="shared" si="43"/>
        <v>V40,21</v>
      </c>
      <c r="B71" s="51" t="str">
        <f t="shared" si="31"/>
        <v>m,62</v>
      </c>
      <c r="C71" s="50">
        <f t="shared" si="56"/>
        <v>70</v>
      </c>
      <c r="D71" s="4">
        <v>967</v>
      </c>
      <c r="E71" s="51">
        <f t="shared" si="32"/>
        <v>1</v>
      </c>
      <c r="F71" s="51">
        <f>COUNTIF(H$2:H71,H71)</f>
        <v>21</v>
      </c>
      <c r="G71" s="51">
        <f>COUNTIF(J$2:J71,J71)</f>
        <v>62</v>
      </c>
      <c r="H71" s="51" t="str">
        <f t="shared" si="33"/>
        <v>V40</v>
      </c>
      <c r="I71" s="51" t="str">
        <f t="shared" si="34"/>
        <v>V40</v>
      </c>
      <c r="J71" s="51" t="str">
        <f t="shared" si="35"/>
        <v>m</v>
      </c>
      <c r="K71" s="55" t="str">
        <f t="shared" si="36"/>
        <v>Bradley Brown</v>
      </c>
      <c r="L71" s="55" t="str">
        <f t="shared" si="37"/>
        <v>Ilford AC</v>
      </c>
      <c r="M71" s="4"/>
      <c r="N71" s="6"/>
      <c r="O71" s="4">
        <v>39</v>
      </c>
      <c r="P71" s="58">
        <f t="shared" si="44"/>
        <v>0</v>
      </c>
      <c r="Q71" s="58">
        <f t="shared" si="45"/>
        <v>37</v>
      </c>
      <c r="R71" s="63">
        <f t="shared" si="46"/>
        <v>0</v>
      </c>
      <c r="S71" s="65">
        <f t="shared" si="47"/>
        <v>2.5694444444444443E-2</v>
      </c>
      <c r="T71" s="65">
        <f t="shared" si="48"/>
        <v>4.5138888888888887E-4</v>
      </c>
      <c r="U71" s="51">
        <f>COUNTIF(L$2:L71,L71)</f>
        <v>11</v>
      </c>
      <c r="V71" s="51">
        <f t="shared" si="38"/>
        <v>70</v>
      </c>
      <c r="W71" s="63">
        <f t="shared" si="57"/>
        <v>2.6145833333333333E-2</v>
      </c>
      <c r="X71" s="69">
        <f t="shared" si="49"/>
        <v>2.6145833333333333E-2</v>
      </c>
      <c r="Y71" s="71">
        <f t="shared" si="39"/>
        <v>0</v>
      </c>
      <c r="Z71" s="74" t="str">
        <f t="shared" si="30"/>
        <v/>
      </c>
      <c r="AA71" s="25"/>
      <c r="AB71" s="25"/>
      <c r="AC71" s="44" t="str">
        <f t="shared" si="50"/>
        <v/>
      </c>
      <c r="AD71" s="44" t="str">
        <f t="shared" si="51"/>
        <v>mIlford AC</v>
      </c>
      <c r="AE71" s="78">
        <f>IF(AD71="","",COUNTIF($AD$2:AD71,AD71))</f>
        <v>9</v>
      </c>
      <c r="AF71" s="79">
        <f>IF(AD71="","",SUMIF(AD$2:AD71,AD71,G$2:G71))</f>
        <v>216</v>
      </c>
      <c r="AG71" s="79" t="str">
        <f>IF(AK71&lt;&gt;"",COUNTIF($AK$1:AK70,AK71)+AK71,IF(AL71&lt;&gt;"",COUNTIF($AL$1:AL70,AL71)+AL71,""))</f>
        <v/>
      </c>
      <c r="AH71" s="79" t="str">
        <f t="shared" si="52"/>
        <v>Ilford AC</v>
      </c>
      <c r="AI71" s="79" t="str">
        <f>IF(AND(J71="M", AH71&lt;&gt;"U/A",AE71=Prizewinners!$J$1),AF71,"")</f>
        <v/>
      </c>
      <c r="AJ71" s="44" t="str">
        <f>IF(AND(J71="F",  AH71&lt;&gt;"U/A",AE71=Prizewinners!$J$16),AF71,"")</f>
        <v/>
      </c>
      <c r="AK71" s="44" t="str">
        <f t="shared" si="53"/>
        <v/>
      </c>
      <c r="AL71" s="44" t="str">
        <f t="shared" si="54"/>
        <v/>
      </c>
      <c r="AM71" s="44" t="str">
        <f t="shared" si="29"/>
        <v>mIlford AC9</v>
      </c>
      <c r="AN71" s="44" t="str">
        <f t="shared" si="40"/>
        <v/>
      </c>
      <c r="AO71" s="44" t="str">
        <f t="shared" si="41"/>
        <v/>
      </c>
      <c r="AP71" s="44" t="str">
        <f t="shared" si="42"/>
        <v/>
      </c>
      <c r="AQ71" s="44" t="str">
        <f t="shared" si="55"/>
        <v>Bradley Brown</v>
      </c>
    </row>
    <row r="72" spans="1:43">
      <c r="A72" s="51" t="str">
        <f t="shared" si="43"/>
        <v>FV35,4</v>
      </c>
      <c r="B72" s="51" t="str">
        <f t="shared" si="31"/>
        <v>F,9</v>
      </c>
      <c r="C72" s="50">
        <f t="shared" si="56"/>
        <v>71</v>
      </c>
      <c r="D72" s="4">
        <v>65</v>
      </c>
      <c r="E72" s="51">
        <f t="shared" si="32"/>
        <v>1</v>
      </c>
      <c r="F72" s="51">
        <f>COUNTIF(H$2:H72,H72)</f>
        <v>4</v>
      </c>
      <c r="G72" s="51">
        <f>COUNTIF(J$2:J72,J72)</f>
        <v>9</v>
      </c>
      <c r="H72" s="51" t="str">
        <f t="shared" si="33"/>
        <v>FV35</v>
      </c>
      <c r="I72" s="51" t="str">
        <f t="shared" si="34"/>
        <v>FV35</v>
      </c>
      <c r="J72" s="51" t="str">
        <f t="shared" si="35"/>
        <v>F</v>
      </c>
      <c r="K72" s="55" t="str">
        <f t="shared" si="36"/>
        <v>Louise Ward</v>
      </c>
      <c r="L72" s="55" t="str">
        <f t="shared" si="37"/>
        <v>Eton Manor</v>
      </c>
      <c r="M72" s="4"/>
      <c r="N72" s="6"/>
      <c r="O72" s="4">
        <v>40</v>
      </c>
      <c r="P72" s="58">
        <f t="shared" si="44"/>
        <v>0</v>
      </c>
      <c r="Q72" s="58">
        <f t="shared" si="45"/>
        <v>37</v>
      </c>
      <c r="R72" s="63">
        <f t="shared" si="46"/>
        <v>0</v>
      </c>
      <c r="S72" s="65">
        <f t="shared" si="47"/>
        <v>2.5694444444444443E-2</v>
      </c>
      <c r="T72" s="65">
        <f t="shared" si="48"/>
        <v>4.6296296296296298E-4</v>
      </c>
      <c r="U72" s="51">
        <f>COUNTIF(L$2:L72,L72)</f>
        <v>8</v>
      </c>
      <c r="V72" s="51">
        <f t="shared" si="38"/>
        <v>71</v>
      </c>
      <c r="W72" s="63">
        <f t="shared" si="57"/>
        <v>2.6157407407407407E-2</v>
      </c>
      <c r="X72" s="69">
        <f t="shared" si="49"/>
        <v>2.6157407407407407E-2</v>
      </c>
      <c r="Y72" s="71">
        <f t="shared" si="39"/>
        <v>0</v>
      </c>
      <c r="Z72" s="74" t="str">
        <f t="shared" si="30"/>
        <v/>
      </c>
      <c r="AA72" s="25"/>
      <c r="AB72" s="25"/>
      <c r="AC72" s="44" t="str">
        <f t="shared" si="50"/>
        <v/>
      </c>
      <c r="AD72" s="44" t="str">
        <f t="shared" si="51"/>
        <v>FEton Manor</v>
      </c>
      <c r="AE72" s="78">
        <f>IF(AD72="","",COUNTIF($AD$2:AD72,AD72))</f>
        <v>2</v>
      </c>
      <c r="AF72" s="79">
        <f>IF(AD72="","",SUMIF(AD$2:AD72,AD72,G$2:G72))</f>
        <v>15</v>
      </c>
      <c r="AG72" s="79" t="str">
        <f>IF(AK72&lt;&gt;"",COUNTIF($AK$1:AK71,AK72)+AK72,IF(AL72&lt;&gt;"",COUNTIF($AL$1:AL71,AL72)+AL72,""))</f>
        <v/>
      </c>
      <c r="AH72" s="79" t="str">
        <f t="shared" si="52"/>
        <v>Eton Manor</v>
      </c>
      <c r="AI72" s="79" t="str">
        <f>IF(AND(J72="M", AH72&lt;&gt;"U/A",AE72=Prizewinners!$J$1),AF72,"")</f>
        <v/>
      </c>
      <c r="AJ72" s="44" t="str">
        <f>IF(AND(J72="F",  AH72&lt;&gt;"U/A",AE72=Prizewinners!$J$16),AF72,"")</f>
        <v/>
      </c>
      <c r="AK72" s="44" t="str">
        <f t="shared" si="53"/>
        <v/>
      </c>
      <c r="AL72" s="44" t="str">
        <f t="shared" si="54"/>
        <v/>
      </c>
      <c r="AM72" s="44" t="str">
        <f t="shared" si="29"/>
        <v>FEton Manor2</v>
      </c>
      <c r="AN72" s="44" t="str">
        <f t="shared" si="40"/>
        <v/>
      </c>
      <c r="AO72" s="44" t="str">
        <f t="shared" si="41"/>
        <v/>
      </c>
      <c r="AP72" s="44" t="str">
        <f t="shared" si="42"/>
        <v/>
      </c>
      <c r="AQ72" s="44" t="str">
        <f t="shared" si="55"/>
        <v>Louise Ward</v>
      </c>
    </row>
    <row r="73" spans="1:43">
      <c r="A73" s="51" t="str">
        <f t="shared" si="43"/>
        <v>V50,14</v>
      </c>
      <c r="B73" s="51" t="str">
        <f t="shared" si="31"/>
        <v>m,63</v>
      </c>
      <c r="C73" s="50">
        <f t="shared" si="56"/>
        <v>72</v>
      </c>
      <c r="D73" s="4">
        <v>983</v>
      </c>
      <c r="E73" s="51">
        <f t="shared" si="32"/>
        <v>1</v>
      </c>
      <c r="F73" s="51">
        <f>COUNTIF(H$2:H73,H73)</f>
        <v>14</v>
      </c>
      <c r="G73" s="51">
        <f>COUNTIF(J$2:J73,J73)</f>
        <v>63</v>
      </c>
      <c r="H73" s="51" t="str">
        <f t="shared" si="33"/>
        <v>V50</v>
      </c>
      <c r="I73" s="51" t="str">
        <f t="shared" si="34"/>
        <v>V50</v>
      </c>
      <c r="J73" s="51" t="str">
        <f t="shared" si="35"/>
        <v>m</v>
      </c>
      <c r="K73" s="55" t="str">
        <f t="shared" si="36"/>
        <v>Clive Stephenson</v>
      </c>
      <c r="L73" s="55" t="str">
        <f t="shared" si="37"/>
        <v>East London Tri</v>
      </c>
      <c r="M73" s="4"/>
      <c r="N73" s="6"/>
      <c r="O73" s="4">
        <v>42</v>
      </c>
      <c r="P73" s="58">
        <f t="shared" si="44"/>
        <v>0</v>
      </c>
      <c r="Q73" s="58">
        <f t="shared" si="45"/>
        <v>37</v>
      </c>
      <c r="R73" s="63">
        <f t="shared" si="46"/>
        <v>0</v>
      </c>
      <c r="S73" s="65">
        <f t="shared" si="47"/>
        <v>2.5694444444444443E-2</v>
      </c>
      <c r="T73" s="65">
        <f t="shared" si="48"/>
        <v>4.861111111111111E-4</v>
      </c>
      <c r="U73" s="51">
        <f>COUNTIF(L$2:L73,L73)</f>
        <v>1</v>
      </c>
      <c r="V73" s="51">
        <f t="shared" si="38"/>
        <v>72</v>
      </c>
      <c r="W73" s="63">
        <f t="shared" si="57"/>
        <v>2.6180555555555554E-2</v>
      </c>
      <c r="X73" s="69">
        <f t="shared" si="49"/>
        <v>2.6180555555555554E-2</v>
      </c>
      <c r="Y73" s="71">
        <f t="shared" si="39"/>
        <v>0</v>
      </c>
      <c r="Z73" s="74" t="str">
        <f t="shared" si="30"/>
        <v/>
      </c>
      <c r="AA73" s="25"/>
      <c r="AB73" s="25"/>
      <c r="AC73" s="44" t="str">
        <f t="shared" si="50"/>
        <v/>
      </c>
      <c r="AD73" s="44" t="str">
        <f t="shared" si="51"/>
        <v>mEast London Tri</v>
      </c>
      <c r="AE73" s="78">
        <f>IF(AD73="","",COUNTIF($AD$2:AD73,AD73))</f>
        <v>1</v>
      </c>
      <c r="AF73" s="79">
        <f>IF(AD73="","",SUMIF(AD$2:AD73,AD73,G$2:G73))</f>
        <v>63</v>
      </c>
      <c r="AG73" s="79" t="str">
        <f>IF(AK73&lt;&gt;"",COUNTIF($AK$1:AK72,AK73)+AK73,IF(AL73&lt;&gt;"",COUNTIF($AL$1:AL72,AL73)+AL73,""))</f>
        <v/>
      </c>
      <c r="AH73" s="79" t="str">
        <f t="shared" si="52"/>
        <v>East London Tri</v>
      </c>
      <c r="AI73" s="79" t="str">
        <f>IF(AND(J73="M", AH73&lt;&gt;"U/A",AE73=Prizewinners!$J$1),AF73,"")</f>
        <v/>
      </c>
      <c r="AJ73" s="44" t="str">
        <f>IF(AND(J73="F",  AH73&lt;&gt;"U/A",AE73=Prizewinners!$J$16),AF73,"")</f>
        <v/>
      </c>
      <c r="AK73" s="44" t="str">
        <f t="shared" si="53"/>
        <v/>
      </c>
      <c r="AL73" s="44" t="str">
        <f t="shared" si="54"/>
        <v/>
      </c>
      <c r="AM73" s="44" t="str">
        <f t="shared" ref="AM73:AM136" si="58">CONCATENATE(AD73,AE73)</f>
        <v>mEast London Tri1</v>
      </c>
      <c r="AN73" s="44" t="str">
        <f t="shared" si="40"/>
        <v/>
      </c>
      <c r="AO73" s="44" t="str">
        <f t="shared" si="41"/>
        <v/>
      </c>
      <c r="AP73" s="44" t="str">
        <f t="shared" si="42"/>
        <v/>
      </c>
      <c r="AQ73" s="44" t="str">
        <f t="shared" si="55"/>
        <v>Clive Stephenson</v>
      </c>
    </row>
    <row r="74" spans="1:43">
      <c r="A74" s="51" t="str">
        <f t="shared" si="43"/>
        <v>SW,3</v>
      </c>
      <c r="B74" s="51" t="str">
        <f t="shared" si="31"/>
        <v>F,10</v>
      </c>
      <c r="C74" s="50">
        <f t="shared" si="56"/>
        <v>73</v>
      </c>
      <c r="D74" s="4">
        <v>84</v>
      </c>
      <c r="E74" s="51">
        <f t="shared" si="32"/>
        <v>1</v>
      </c>
      <c r="F74" s="51">
        <f>COUNTIF(H$2:H74,H74)</f>
        <v>3</v>
      </c>
      <c r="G74" s="51">
        <f>COUNTIF(J$2:J74,J74)</f>
        <v>10</v>
      </c>
      <c r="H74" s="51" t="str">
        <f t="shared" si="33"/>
        <v>SW</v>
      </c>
      <c r="I74" s="51" t="str">
        <f t="shared" si="34"/>
        <v>SW</v>
      </c>
      <c r="J74" s="51" t="str">
        <f t="shared" si="35"/>
        <v>F</v>
      </c>
      <c r="K74" s="55" t="str">
        <f t="shared" si="36"/>
        <v>Heather Mclarnon</v>
      </c>
      <c r="L74" s="55" t="str">
        <f t="shared" si="37"/>
        <v>East End Road Runners</v>
      </c>
      <c r="M74" s="4"/>
      <c r="N74" s="6"/>
      <c r="O74" s="4">
        <v>43</v>
      </c>
      <c r="P74" s="58">
        <f t="shared" si="44"/>
        <v>0</v>
      </c>
      <c r="Q74" s="58">
        <f t="shared" si="45"/>
        <v>37</v>
      </c>
      <c r="R74" s="63">
        <f t="shared" si="46"/>
        <v>0</v>
      </c>
      <c r="S74" s="65">
        <f t="shared" si="47"/>
        <v>2.5694444444444443E-2</v>
      </c>
      <c r="T74" s="65">
        <f t="shared" si="48"/>
        <v>4.9768518518518521E-4</v>
      </c>
      <c r="U74" s="51">
        <f>COUNTIF(L$2:L74,L74)</f>
        <v>7</v>
      </c>
      <c r="V74" s="51">
        <f t="shared" si="38"/>
        <v>73</v>
      </c>
      <c r="W74" s="63">
        <f t="shared" si="57"/>
        <v>2.6192129629629628E-2</v>
      </c>
      <c r="X74" s="69">
        <f t="shared" si="49"/>
        <v>2.6192129629629628E-2</v>
      </c>
      <c r="Y74" s="71">
        <f t="shared" si="39"/>
        <v>0</v>
      </c>
      <c r="Z74" s="74" t="str">
        <f t="shared" si="30"/>
        <v/>
      </c>
      <c r="AA74" s="25"/>
      <c r="AB74" s="25"/>
      <c r="AC74" s="44" t="str">
        <f t="shared" si="50"/>
        <v/>
      </c>
      <c r="AD74" s="44" t="str">
        <f t="shared" si="51"/>
        <v>FEast End Road Runners</v>
      </c>
      <c r="AE74" s="78">
        <f>IF(AD74="","",COUNTIF($AD$2:AD74,AD74))</f>
        <v>1</v>
      </c>
      <c r="AF74" s="79">
        <f>IF(AD74="","",SUMIF(AD$2:AD74,AD74,G$2:G74))</f>
        <v>10</v>
      </c>
      <c r="AG74" s="79" t="str">
        <f>IF(AK74&lt;&gt;"",COUNTIF($AK$1:AK73,AK74)+AK74,IF(AL74&lt;&gt;"",COUNTIF($AL$1:AL73,AL74)+AL74,""))</f>
        <v/>
      </c>
      <c r="AH74" s="79" t="str">
        <f t="shared" si="52"/>
        <v>East End Road Runners</v>
      </c>
      <c r="AI74" s="79" t="str">
        <f>IF(AND(J74="M", AH74&lt;&gt;"U/A",AE74=Prizewinners!$J$1),AF74,"")</f>
        <v/>
      </c>
      <c r="AJ74" s="44" t="str">
        <f>IF(AND(J74="F",  AH74&lt;&gt;"U/A",AE74=Prizewinners!$J$16),AF74,"")</f>
        <v/>
      </c>
      <c r="AK74" s="44" t="str">
        <f t="shared" si="53"/>
        <v/>
      </c>
      <c r="AL74" s="44" t="str">
        <f t="shared" si="54"/>
        <v/>
      </c>
      <c r="AM74" s="44" t="str">
        <f t="shared" si="58"/>
        <v>FEast End Road Runners1</v>
      </c>
      <c r="AN74" s="44" t="str">
        <f t="shared" si="40"/>
        <v/>
      </c>
      <c r="AO74" s="44" t="str">
        <f t="shared" si="41"/>
        <v/>
      </c>
      <c r="AP74" s="44" t="str">
        <f t="shared" si="42"/>
        <v/>
      </c>
      <c r="AQ74" s="44" t="str">
        <f t="shared" si="55"/>
        <v>Heather Mclarnon</v>
      </c>
    </row>
    <row r="75" spans="1:43">
      <c r="A75" s="51" t="str">
        <f t="shared" si="43"/>
        <v>V60,2</v>
      </c>
      <c r="B75" s="51" t="str">
        <f t="shared" si="31"/>
        <v>M,64</v>
      </c>
      <c r="C75" s="50">
        <f t="shared" si="56"/>
        <v>74</v>
      </c>
      <c r="D75" s="4">
        <v>908</v>
      </c>
      <c r="E75" s="51">
        <f t="shared" si="32"/>
        <v>1</v>
      </c>
      <c r="F75" s="51">
        <f>COUNTIF(H$2:H75,H75)</f>
        <v>2</v>
      </c>
      <c r="G75" s="51">
        <f>COUNTIF(J$2:J75,J75)</f>
        <v>64</v>
      </c>
      <c r="H75" s="51" t="str">
        <f t="shared" si="33"/>
        <v>V60</v>
      </c>
      <c r="I75" s="51" t="str">
        <f t="shared" si="34"/>
        <v>V60</v>
      </c>
      <c r="J75" s="51" t="str">
        <f t="shared" si="35"/>
        <v>M</v>
      </c>
      <c r="K75" s="55" t="str">
        <f t="shared" si="36"/>
        <v>Clive Tweedie</v>
      </c>
      <c r="L75" s="55" t="str">
        <f t="shared" si="37"/>
        <v>Havering 90 Joggers</v>
      </c>
      <c r="M75" s="4"/>
      <c r="N75" s="6"/>
      <c r="O75" s="4">
        <v>48</v>
      </c>
      <c r="P75" s="58">
        <f t="shared" si="44"/>
        <v>0</v>
      </c>
      <c r="Q75" s="58">
        <f t="shared" si="45"/>
        <v>37</v>
      </c>
      <c r="R75" s="63">
        <f t="shared" si="46"/>
        <v>0</v>
      </c>
      <c r="S75" s="65">
        <f t="shared" si="47"/>
        <v>2.5694444444444443E-2</v>
      </c>
      <c r="T75" s="65">
        <f t="shared" si="48"/>
        <v>5.5555555555555556E-4</v>
      </c>
      <c r="U75" s="51">
        <f>COUNTIF(L$2:L75,L75)</f>
        <v>3</v>
      </c>
      <c r="V75" s="51">
        <f t="shared" si="38"/>
        <v>74</v>
      </c>
      <c r="W75" s="63">
        <f t="shared" si="57"/>
        <v>2.6249999999999999E-2</v>
      </c>
      <c r="X75" s="69">
        <f t="shared" si="49"/>
        <v>2.6249999999999999E-2</v>
      </c>
      <c r="Y75" s="71">
        <f t="shared" si="39"/>
        <v>0</v>
      </c>
      <c r="Z75" s="74" t="str">
        <f t="shared" si="30"/>
        <v/>
      </c>
      <c r="AA75" s="25"/>
      <c r="AB75" s="25"/>
      <c r="AC75" s="44" t="str">
        <f t="shared" si="50"/>
        <v>M8</v>
      </c>
      <c r="AD75" s="44" t="str">
        <f t="shared" si="51"/>
        <v>MHavering 90 Joggers</v>
      </c>
      <c r="AE75" s="78">
        <f>IF(AD75="","",COUNTIF($AD$2:AD75,AD75))</f>
        <v>3</v>
      </c>
      <c r="AF75" s="79">
        <f>IF(AD75="","",SUMIF(AD$2:AD75,AD75,G$2:G75))</f>
        <v>129</v>
      </c>
      <c r="AG75" s="79">
        <f>IF(AK75&lt;&gt;"",COUNTIF($AK$1:AK74,AK75)+AK75,IF(AL75&lt;&gt;"",COUNTIF($AL$1:AL74,AL75)+AL75,""))</f>
        <v>8</v>
      </c>
      <c r="AH75" s="79" t="str">
        <f t="shared" si="52"/>
        <v>Havering 90 Joggers</v>
      </c>
      <c r="AI75" s="79">
        <f>IF(AND(J75="M", AH75&lt;&gt;"U/A",AE75=Prizewinners!$J$1),AF75,"")</f>
        <v>129</v>
      </c>
      <c r="AJ75" s="44" t="str">
        <f>IF(AND(J75="F",  AH75&lt;&gt;"U/A",AE75=Prizewinners!$J$16),AF75,"")</f>
        <v/>
      </c>
      <c r="AK75" s="44">
        <f t="shared" si="53"/>
        <v>8</v>
      </c>
      <c r="AL75" s="44" t="str">
        <f t="shared" si="54"/>
        <v/>
      </c>
      <c r="AM75" s="44" t="str">
        <f t="shared" si="58"/>
        <v>MHavering 90 Joggers3</v>
      </c>
      <c r="AN75" s="44" t="str">
        <f t="shared" si="40"/>
        <v>Richard Heath</v>
      </c>
      <c r="AO75" s="44" t="str">
        <f t="shared" si="41"/>
        <v>Tony Galea</v>
      </c>
      <c r="AP75" s="44" t="str">
        <f t="shared" si="42"/>
        <v>Clive Tweedie</v>
      </c>
      <c r="AQ75" s="44" t="str">
        <f t="shared" si="55"/>
        <v>Clive Tweedie</v>
      </c>
    </row>
    <row r="76" spans="1:43">
      <c r="A76" s="51" t="str">
        <f t="shared" si="43"/>
        <v>V40,22</v>
      </c>
      <c r="B76" s="51" t="str">
        <f t="shared" si="31"/>
        <v>m,65</v>
      </c>
      <c r="C76" s="50">
        <f t="shared" si="56"/>
        <v>75</v>
      </c>
      <c r="D76" s="4">
        <v>998</v>
      </c>
      <c r="E76" s="51">
        <f t="shared" si="32"/>
        <v>1</v>
      </c>
      <c r="F76" s="51">
        <f>COUNTIF(H$2:H76,H76)</f>
        <v>22</v>
      </c>
      <c r="G76" s="51">
        <f>COUNTIF(J$2:J76,J76)</f>
        <v>65</v>
      </c>
      <c r="H76" s="51" t="str">
        <f t="shared" si="33"/>
        <v>V40</v>
      </c>
      <c r="I76" s="51" t="str">
        <f t="shared" si="34"/>
        <v>V40</v>
      </c>
      <c r="J76" s="51" t="str">
        <f t="shared" si="35"/>
        <v>m</v>
      </c>
      <c r="K76" s="55" t="str">
        <f t="shared" si="36"/>
        <v>Eoin Logan</v>
      </c>
      <c r="L76" s="55" t="str">
        <f t="shared" si="37"/>
        <v>u/a</v>
      </c>
      <c r="M76" s="4"/>
      <c r="N76" s="6"/>
      <c r="O76" s="4">
        <v>49</v>
      </c>
      <c r="P76" s="58">
        <f t="shared" si="44"/>
        <v>0</v>
      </c>
      <c r="Q76" s="58">
        <f t="shared" si="45"/>
        <v>37</v>
      </c>
      <c r="R76" s="63">
        <f t="shared" si="46"/>
        <v>0</v>
      </c>
      <c r="S76" s="65">
        <f t="shared" si="47"/>
        <v>2.5694444444444443E-2</v>
      </c>
      <c r="T76" s="65">
        <f t="shared" si="48"/>
        <v>5.6712962962962967E-4</v>
      </c>
      <c r="U76" s="51">
        <f>COUNTIF(L$2:L76,L76)</f>
        <v>2</v>
      </c>
      <c r="V76" s="51">
        <f t="shared" si="38"/>
        <v>75</v>
      </c>
      <c r="W76" s="63">
        <f t="shared" si="57"/>
        <v>2.6261574074074073E-2</v>
      </c>
      <c r="X76" s="69">
        <f t="shared" si="49"/>
        <v>2.6261574074074073E-2</v>
      </c>
      <c r="Y76" s="71">
        <f t="shared" si="39"/>
        <v>0</v>
      </c>
      <c r="Z76" s="74" t="str">
        <f t="shared" si="30"/>
        <v/>
      </c>
      <c r="AA76" s="25"/>
      <c r="AB76" s="25"/>
      <c r="AC76" s="44" t="str">
        <f t="shared" si="50"/>
        <v/>
      </c>
      <c r="AD76" s="44" t="str">
        <f t="shared" si="51"/>
        <v>mu/a</v>
      </c>
      <c r="AE76" s="78">
        <f>IF(AD76="","",COUNTIF($AD$2:AD76,AD76))</f>
        <v>2</v>
      </c>
      <c r="AF76" s="79">
        <f>IF(AD76="","",SUMIF(AD$2:AD76,AD76,G$2:G76))</f>
        <v>114</v>
      </c>
      <c r="AG76" s="79" t="str">
        <f>IF(AK76&lt;&gt;"",COUNTIF($AK$1:AK75,AK76)+AK76,IF(AL76&lt;&gt;"",COUNTIF($AL$1:AL75,AL76)+AL76,""))</f>
        <v/>
      </c>
      <c r="AH76" s="79" t="str">
        <f t="shared" si="52"/>
        <v>u/a</v>
      </c>
      <c r="AI76" s="79" t="str">
        <f>IF(AND(J76="M", AH76&lt;&gt;"U/A",AE76=Prizewinners!$J$1),AF76,"")</f>
        <v/>
      </c>
      <c r="AJ76" s="44" t="str">
        <f>IF(AND(J76="F",  AH76&lt;&gt;"U/A",AE76=Prizewinners!$J$16),AF76,"")</f>
        <v/>
      </c>
      <c r="AK76" s="44" t="str">
        <f t="shared" si="53"/>
        <v/>
      </c>
      <c r="AL76" s="44" t="str">
        <f t="shared" si="54"/>
        <v/>
      </c>
      <c r="AM76" s="44" t="str">
        <f t="shared" si="58"/>
        <v>mu/a2</v>
      </c>
      <c r="AN76" s="44" t="str">
        <f t="shared" si="40"/>
        <v/>
      </c>
      <c r="AO76" s="44" t="str">
        <f t="shared" si="41"/>
        <v/>
      </c>
      <c r="AP76" s="44" t="str">
        <f t="shared" si="42"/>
        <v/>
      </c>
      <c r="AQ76" s="44" t="str">
        <f t="shared" si="55"/>
        <v>Eoin Logan</v>
      </c>
    </row>
    <row r="77" spans="1:43">
      <c r="A77" s="51" t="str">
        <f t="shared" si="43"/>
        <v>FV55,1</v>
      </c>
      <c r="B77" s="51" t="str">
        <f t="shared" si="31"/>
        <v>F,11</v>
      </c>
      <c r="C77" s="50">
        <f t="shared" si="56"/>
        <v>76</v>
      </c>
      <c r="D77" s="4">
        <v>64</v>
      </c>
      <c r="E77" s="51">
        <f t="shared" si="32"/>
        <v>1</v>
      </c>
      <c r="F77" s="51">
        <f>COUNTIF(H$2:H77,H77)</f>
        <v>1</v>
      </c>
      <c r="G77" s="51">
        <f>COUNTIF(J$2:J77,J77)</f>
        <v>11</v>
      </c>
      <c r="H77" s="51" t="str">
        <f t="shared" si="33"/>
        <v>FV55</v>
      </c>
      <c r="I77" s="51" t="str">
        <f t="shared" si="34"/>
        <v>FV55</v>
      </c>
      <c r="J77" s="51" t="str">
        <f t="shared" si="35"/>
        <v>F</v>
      </c>
      <c r="K77" s="55" t="str">
        <f t="shared" si="36"/>
        <v>Breege Nordin</v>
      </c>
      <c r="L77" s="55" t="str">
        <f t="shared" si="37"/>
        <v>Ilford AC</v>
      </c>
      <c r="M77" s="4"/>
      <c r="N77" s="6"/>
      <c r="O77" s="4">
        <v>54</v>
      </c>
      <c r="P77" s="58">
        <f t="shared" si="44"/>
        <v>0</v>
      </c>
      <c r="Q77" s="58">
        <f t="shared" si="45"/>
        <v>37</v>
      </c>
      <c r="R77" s="63">
        <f t="shared" si="46"/>
        <v>0</v>
      </c>
      <c r="S77" s="65">
        <f t="shared" si="47"/>
        <v>2.5694444444444443E-2</v>
      </c>
      <c r="T77" s="65">
        <f t="shared" si="48"/>
        <v>6.2500000000000001E-4</v>
      </c>
      <c r="U77" s="51">
        <f>COUNTIF(L$2:L77,L77)</f>
        <v>12</v>
      </c>
      <c r="V77" s="51">
        <f t="shared" si="38"/>
        <v>76</v>
      </c>
      <c r="W77" s="63">
        <f t="shared" si="57"/>
        <v>2.6319444444444444E-2</v>
      </c>
      <c r="X77" s="69">
        <f t="shared" si="49"/>
        <v>2.6319444444444444E-2</v>
      </c>
      <c r="Y77" s="71">
        <f t="shared" si="39"/>
        <v>0</v>
      </c>
      <c r="Z77" s="74" t="str">
        <f t="shared" si="30"/>
        <v/>
      </c>
      <c r="AA77" s="25"/>
      <c r="AB77" s="25"/>
      <c r="AC77" s="44" t="str">
        <f t="shared" si="50"/>
        <v>F2</v>
      </c>
      <c r="AD77" s="44" t="str">
        <f t="shared" si="51"/>
        <v>FIlford AC</v>
      </c>
      <c r="AE77" s="78">
        <f>IF(AD77="","",COUNTIF($AD$2:AD77,AD77))</f>
        <v>3</v>
      </c>
      <c r="AF77" s="79">
        <f>IF(AD77="","",SUMIF(AD$2:AD77,AD77,G$2:G77))</f>
        <v>17</v>
      </c>
      <c r="AG77" s="79">
        <f>IF(AK77&lt;&gt;"",COUNTIF($AK$1:AK76,AK77)+AK77,IF(AL77&lt;&gt;"",COUNTIF($AL$1:AL76,AL77)+AL77,""))</f>
        <v>2</v>
      </c>
      <c r="AH77" s="79" t="str">
        <f t="shared" si="52"/>
        <v>Ilford AC</v>
      </c>
      <c r="AI77" s="79" t="str">
        <f>IF(AND(J77="M", AH77&lt;&gt;"U/A",AE77=Prizewinners!$J$1),AF77,"")</f>
        <v/>
      </c>
      <c r="AJ77" s="44">
        <f>IF(AND(J77="F",  AH77&lt;&gt;"U/A",AE77=Prizewinners!$J$16),AF77,"")</f>
        <v>17</v>
      </c>
      <c r="AK77" s="44" t="str">
        <f t="shared" si="53"/>
        <v/>
      </c>
      <c r="AL77" s="44">
        <f t="shared" si="54"/>
        <v>2</v>
      </c>
      <c r="AM77" s="44" t="str">
        <f t="shared" si="58"/>
        <v>FIlford AC3</v>
      </c>
      <c r="AN77" s="44" t="str">
        <f t="shared" si="40"/>
        <v>Krystle Balogun</v>
      </c>
      <c r="AO77" s="44" t="str">
        <f t="shared" si="41"/>
        <v>Jenni Sheehan</v>
      </c>
      <c r="AP77" s="44" t="str">
        <f t="shared" si="42"/>
        <v>Breege Nordin</v>
      </c>
      <c r="AQ77" s="44" t="str">
        <f t="shared" si="55"/>
        <v>Breege Nordin</v>
      </c>
    </row>
    <row r="78" spans="1:43">
      <c r="A78" s="51" t="str">
        <f t="shared" si="43"/>
        <v>V50,15</v>
      </c>
      <c r="B78" s="51" t="str">
        <f t="shared" si="31"/>
        <v>m,66</v>
      </c>
      <c r="C78" s="50">
        <f t="shared" si="56"/>
        <v>77</v>
      </c>
      <c r="D78" s="4">
        <v>977</v>
      </c>
      <c r="E78" s="51">
        <f t="shared" si="32"/>
        <v>1</v>
      </c>
      <c r="F78" s="51">
        <f>COUNTIF(H$2:H78,H78)</f>
        <v>15</v>
      </c>
      <c r="G78" s="51">
        <f>COUNTIF(J$2:J78,J78)</f>
        <v>66</v>
      </c>
      <c r="H78" s="51" t="str">
        <f t="shared" si="33"/>
        <v>V50</v>
      </c>
      <c r="I78" s="51" t="str">
        <f t="shared" si="34"/>
        <v>V50</v>
      </c>
      <c r="J78" s="51" t="str">
        <f t="shared" si="35"/>
        <v>m</v>
      </c>
      <c r="K78" s="55" t="str">
        <f t="shared" si="36"/>
        <v>Steve Adams</v>
      </c>
      <c r="L78" s="55" t="str">
        <f t="shared" si="37"/>
        <v>Eton Manor</v>
      </c>
      <c r="M78" s="4"/>
      <c r="N78" s="6"/>
      <c r="O78" s="4">
        <v>55</v>
      </c>
      <c r="P78" s="58">
        <f t="shared" si="44"/>
        <v>0</v>
      </c>
      <c r="Q78" s="58">
        <f t="shared" si="45"/>
        <v>37</v>
      </c>
      <c r="R78" s="63">
        <f t="shared" si="46"/>
        <v>0</v>
      </c>
      <c r="S78" s="65">
        <f t="shared" si="47"/>
        <v>2.5694444444444443E-2</v>
      </c>
      <c r="T78" s="65">
        <f t="shared" si="48"/>
        <v>6.3657407407407413E-4</v>
      </c>
      <c r="U78" s="51">
        <f>COUNTIF(L$2:L78,L78)</f>
        <v>9</v>
      </c>
      <c r="V78" s="51">
        <f t="shared" si="38"/>
        <v>77</v>
      </c>
      <c r="W78" s="63">
        <f t="shared" si="57"/>
        <v>2.6331018518518517E-2</v>
      </c>
      <c r="X78" s="69">
        <f t="shared" si="49"/>
        <v>2.6331018518518517E-2</v>
      </c>
      <c r="Y78" s="71">
        <f t="shared" si="39"/>
        <v>0</v>
      </c>
      <c r="Z78" s="74" t="str">
        <f t="shared" si="30"/>
        <v/>
      </c>
      <c r="AA78" s="25"/>
      <c r="AB78" s="25"/>
      <c r="AC78" s="44" t="str">
        <f t="shared" si="50"/>
        <v/>
      </c>
      <c r="AD78" s="44" t="str">
        <f t="shared" si="51"/>
        <v>mEton Manor</v>
      </c>
      <c r="AE78" s="78">
        <f>IF(AD78="","",COUNTIF($AD$2:AD78,AD78))</f>
        <v>7</v>
      </c>
      <c r="AF78" s="79">
        <f>IF(AD78="","",SUMIF(AD$2:AD78,AD78,G$2:G78))</f>
        <v>285</v>
      </c>
      <c r="AG78" s="79" t="str">
        <f>IF(AK78&lt;&gt;"",COUNTIF($AK$1:AK77,AK78)+AK78,IF(AL78&lt;&gt;"",COUNTIF($AL$1:AL77,AL78)+AL78,""))</f>
        <v/>
      </c>
      <c r="AH78" s="79" t="str">
        <f t="shared" si="52"/>
        <v>Eton Manor</v>
      </c>
      <c r="AI78" s="79" t="str">
        <f>IF(AND(J78="M", AH78&lt;&gt;"U/A",AE78=Prizewinners!$J$1),AF78,"")</f>
        <v/>
      </c>
      <c r="AJ78" s="44" t="str">
        <f>IF(AND(J78="F",  AH78&lt;&gt;"U/A",AE78=Prizewinners!$J$16),AF78,"")</f>
        <v/>
      </c>
      <c r="AK78" s="44" t="str">
        <f t="shared" si="53"/>
        <v/>
      </c>
      <c r="AL78" s="44" t="str">
        <f t="shared" si="54"/>
        <v/>
      </c>
      <c r="AM78" s="44" t="str">
        <f t="shared" si="58"/>
        <v>mEton Manor7</v>
      </c>
      <c r="AN78" s="44" t="str">
        <f t="shared" si="40"/>
        <v/>
      </c>
      <c r="AO78" s="44" t="str">
        <f t="shared" si="41"/>
        <v/>
      </c>
      <c r="AP78" s="44" t="str">
        <f t="shared" si="42"/>
        <v/>
      </c>
      <c r="AQ78" s="44" t="str">
        <f t="shared" si="55"/>
        <v>Steve Adams</v>
      </c>
    </row>
    <row r="79" spans="1:43">
      <c r="A79" s="51" t="str">
        <f t="shared" si="43"/>
        <v>FV35,5</v>
      </c>
      <c r="B79" s="51" t="str">
        <f t="shared" si="31"/>
        <v>f,12</v>
      </c>
      <c r="C79" s="50">
        <f t="shared" si="56"/>
        <v>78</v>
      </c>
      <c r="D79" s="4">
        <v>91</v>
      </c>
      <c r="E79" s="51">
        <f t="shared" si="32"/>
        <v>1</v>
      </c>
      <c r="F79" s="51">
        <f>COUNTIF(H$2:H79,H79)</f>
        <v>5</v>
      </c>
      <c r="G79" s="51">
        <f>COUNTIF(J$2:J79,J79)</f>
        <v>12</v>
      </c>
      <c r="H79" s="51" t="str">
        <f t="shared" si="33"/>
        <v>FV35</v>
      </c>
      <c r="I79" s="51" t="str">
        <f t="shared" si="34"/>
        <v>FV35</v>
      </c>
      <c r="J79" s="51" t="str">
        <f t="shared" si="35"/>
        <v>f</v>
      </c>
      <c r="K79" s="55" t="str">
        <f t="shared" si="36"/>
        <v>Claire Wagh</v>
      </c>
      <c r="L79" s="55" t="str">
        <f t="shared" si="37"/>
        <v>Eton Manor</v>
      </c>
      <c r="M79" s="4"/>
      <c r="N79" s="6">
        <v>38</v>
      </c>
      <c r="O79" s="4">
        <v>2</v>
      </c>
      <c r="P79" s="58">
        <f t="shared" si="44"/>
        <v>0</v>
      </c>
      <c r="Q79" s="58">
        <f t="shared" si="45"/>
        <v>38</v>
      </c>
      <c r="R79" s="63">
        <f t="shared" si="46"/>
        <v>0</v>
      </c>
      <c r="S79" s="65">
        <f t="shared" si="47"/>
        <v>2.6388888888888889E-2</v>
      </c>
      <c r="T79" s="65">
        <f t="shared" si="48"/>
        <v>2.3148148148148147E-5</v>
      </c>
      <c r="U79" s="51">
        <f>COUNTIF(L$2:L79,L79)</f>
        <v>10</v>
      </c>
      <c r="V79" s="51">
        <f t="shared" si="38"/>
        <v>78</v>
      </c>
      <c r="W79" s="63">
        <f t="shared" si="57"/>
        <v>2.6412037037037036E-2</v>
      </c>
      <c r="X79" s="69">
        <f t="shared" si="49"/>
        <v>2.6412037037037036E-2</v>
      </c>
      <c r="Y79" s="71">
        <f t="shared" si="39"/>
        <v>0</v>
      </c>
      <c r="Z79" s="74" t="str">
        <f t="shared" si="30"/>
        <v/>
      </c>
      <c r="AA79" s="25"/>
      <c r="AB79" s="25"/>
      <c r="AC79" s="44" t="str">
        <f t="shared" si="50"/>
        <v>f3</v>
      </c>
      <c r="AD79" s="44" t="str">
        <f t="shared" si="51"/>
        <v>fEton Manor</v>
      </c>
      <c r="AE79" s="78">
        <f>IF(AD79="","",COUNTIF($AD$2:AD79,AD79))</f>
        <v>3</v>
      </c>
      <c r="AF79" s="79">
        <f>IF(AD79="","",SUMIF(AD$2:AD79,AD79,G$2:G79))</f>
        <v>27</v>
      </c>
      <c r="AG79" s="79">
        <f>IF(AK79&lt;&gt;"",COUNTIF($AK$1:AK78,AK79)+AK79,IF(AL79&lt;&gt;"",COUNTIF($AL$1:AL78,AL79)+AL79,""))</f>
        <v>3</v>
      </c>
      <c r="AH79" s="79" t="str">
        <f t="shared" si="52"/>
        <v>Eton Manor</v>
      </c>
      <c r="AI79" s="79" t="str">
        <f>IF(AND(J79="M", AH79&lt;&gt;"U/A",AE79=Prizewinners!$J$1),AF79,"")</f>
        <v/>
      </c>
      <c r="AJ79" s="44">
        <f>IF(AND(J79="F",  AH79&lt;&gt;"U/A",AE79=Prizewinners!$J$16),AF79,"")</f>
        <v>27</v>
      </c>
      <c r="AK79" s="44" t="str">
        <f t="shared" si="53"/>
        <v/>
      </c>
      <c r="AL79" s="44">
        <f t="shared" si="54"/>
        <v>3</v>
      </c>
      <c r="AM79" s="44" t="str">
        <f t="shared" si="58"/>
        <v>fEton Manor3</v>
      </c>
      <c r="AN79" s="44" t="str">
        <f t="shared" si="40"/>
        <v>Kate Malcolm</v>
      </c>
      <c r="AO79" s="44" t="str">
        <f t="shared" si="41"/>
        <v>Louise Ward</v>
      </c>
      <c r="AP79" s="44" t="str">
        <f t="shared" si="42"/>
        <v>Claire Wagh</v>
      </c>
      <c r="AQ79" s="44" t="str">
        <f t="shared" si="55"/>
        <v>Claire Wagh</v>
      </c>
    </row>
    <row r="80" spans="1:43">
      <c r="A80" s="51" t="str">
        <f t="shared" si="43"/>
        <v>SW,4</v>
      </c>
      <c r="B80" s="51" t="str">
        <f t="shared" si="31"/>
        <v>F,13</v>
      </c>
      <c r="C80" s="50">
        <f t="shared" si="56"/>
        <v>79</v>
      </c>
      <c r="D80" s="4">
        <v>33</v>
      </c>
      <c r="E80" s="51">
        <f t="shared" si="32"/>
        <v>1</v>
      </c>
      <c r="F80" s="51">
        <f>COUNTIF(H$2:H80,H80)</f>
        <v>4</v>
      </c>
      <c r="G80" s="51">
        <f>COUNTIF(J$2:J80,J80)</f>
        <v>13</v>
      </c>
      <c r="H80" s="51" t="str">
        <f t="shared" si="33"/>
        <v>SW</v>
      </c>
      <c r="I80" s="51" t="str">
        <f t="shared" si="34"/>
        <v>SW</v>
      </c>
      <c r="J80" s="51" t="str">
        <f t="shared" si="35"/>
        <v>F</v>
      </c>
      <c r="K80" s="55" t="str">
        <f t="shared" si="36"/>
        <v>Natasha Tweedie</v>
      </c>
      <c r="L80" s="55" t="str">
        <f t="shared" si="37"/>
        <v>East London Runners</v>
      </c>
      <c r="M80" s="4"/>
      <c r="N80" s="6"/>
      <c r="O80" s="4">
        <v>3</v>
      </c>
      <c r="P80" s="58">
        <f t="shared" si="44"/>
        <v>0</v>
      </c>
      <c r="Q80" s="58">
        <f t="shared" si="45"/>
        <v>38</v>
      </c>
      <c r="R80" s="63">
        <f t="shared" si="46"/>
        <v>0</v>
      </c>
      <c r="S80" s="65">
        <f t="shared" si="47"/>
        <v>2.6388888888888889E-2</v>
      </c>
      <c r="T80" s="65">
        <f t="shared" si="48"/>
        <v>3.4722222222222222E-5</v>
      </c>
      <c r="U80" s="51">
        <f>COUNTIF(L$2:L80,L80)</f>
        <v>27</v>
      </c>
      <c r="V80" s="51">
        <f t="shared" si="38"/>
        <v>79</v>
      </c>
      <c r="W80" s="63">
        <f t="shared" si="57"/>
        <v>2.642361111111111E-2</v>
      </c>
      <c r="X80" s="69">
        <f t="shared" si="49"/>
        <v>2.642361111111111E-2</v>
      </c>
      <c r="Y80" s="71">
        <f t="shared" si="39"/>
        <v>0</v>
      </c>
      <c r="Z80" s="74" t="str">
        <f t="shared" si="30"/>
        <v/>
      </c>
      <c r="AA80" s="25"/>
      <c r="AB80" s="25"/>
      <c r="AC80" s="44" t="str">
        <f t="shared" si="50"/>
        <v/>
      </c>
      <c r="AD80" s="44" t="str">
        <f t="shared" si="51"/>
        <v>FEast London Runners</v>
      </c>
      <c r="AE80" s="78">
        <f>IF(AD80="","",COUNTIF($AD$2:AD80,AD80))</f>
        <v>5</v>
      </c>
      <c r="AF80" s="79">
        <f>IF(AD80="","",SUMIF(AD$2:AD80,AD80,G$2:G80))</f>
        <v>29</v>
      </c>
      <c r="AG80" s="79" t="str">
        <f>IF(AK80&lt;&gt;"",COUNTIF($AK$1:AK79,AK80)+AK80,IF(AL80&lt;&gt;"",COUNTIF($AL$1:AL79,AL80)+AL80,""))</f>
        <v/>
      </c>
      <c r="AH80" s="79" t="str">
        <f t="shared" si="52"/>
        <v>East London Runners</v>
      </c>
      <c r="AI80" s="79" t="str">
        <f>IF(AND(J80="M", AH80&lt;&gt;"U/A",AE80=Prizewinners!$J$1),AF80,"")</f>
        <v/>
      </c>
      <c r="AJ80" s="44" t="str">
        <f>IF(AND(J80="F",  AH80&lt;&gt;"U/A",AE80=Prizewinners!$J$16),AF80,"")</f>
        <v/>
      </c>
      <c r="AK80" s="44" t="str">
        <f t="shared" si="53"/>
        <v/>
      </c>
      <c r="AL80" s="44" t="str">
        <f t="shared" si="54"/>
        <v/>
      </c>
      <c r="AM80" s="44" t="str">
        <f t="shared" si="58"/>
        <v>FEast London Runners5</v>
      </c>
      <c r="AN80" s="44" t="str">
        <f t="shared" si="40"/>
        <v/>
      </c>
      <c r="AO80" s="44" t="str">
        <f t="shared" si="41"/>
        <v/>
      </c>
      <c r="AP80" s="44" t="str">
        <f t="shared" si="42"/>
        <v/>
      </c>
      <c r="AQ80" s="44" t="str">
        <f t="shared" si="55"/>
        <v>Natasha Tweedie</v>
      </c>
    </row>
    <row r="81" spans="1:43">
      <c r="A81" s="51" t="str">
        <f t="shared" si="43"/>
        <v>V60,3</v>
      </c>
      <c r="B81" s="51" t="str">
        <f t="shared" si="31"/>
        <v>M,67</v>
      </c>
      <c r="C81" s="50">
        <f t="shared" si="56"/>
        <v>80</v>
      </c>
      <c r="D81" s="4">
        <v>842</v>
      </c>
      <c r="E81" s="51">
        <f t="shared" si="32"/>
        <v>1</v>
      </c>
      <c r="F81" s="51">
        <f>COUNTIF(H$2:H81,H81)</f>
        <v>3</v>
      </c>
      <c r="G81" s="51">
        <f>COUNTIF(J$2:J81,J81)</f>
        <v>67</v>
      </c>
      <c r="H81" s="51" t="str">
        <f t="shared" si="33"/>
        <v>V60</v>
      </c>
      <c r="I81" s="51" t="str">
        <f t="shared" si="34"/>
        <v>V60</v>
      </c>
      <c r="J81" s="51" t="str">
        <f t="shared" si="35"/>
        <v>M</v>
      </c>
      <c r="K81" s="55" t="str">
        <f t="shared" si="36"/>
        <v>Ronald Vialls</v>
      </c>
      <c r="L81" s="55" t="str">
        <f t="shared" si="37"/>
        <v>Barking Road Runners</v>
      </c>
      <c r="M81" s="4"/>
      <c r="N81" s="6"/>
      <c r="O81" s="4">
        <v>4</v>
      </c>
      <c r="P81" s="58">
        <f t="shared" si="44"/>
        <v>0</v>
      </c>
      <c r="Q81" s="58">
        <f t="shared" si="45"/>
        <v>38</v>
      </c>
      <c r="R81" s="63">
        <f t="shared" si="46"/>
        <v>0</v>
      </c>
      <c r="S81" s="65">
        <f t="shared" si="47"/>
        <v>2.6388888888888889E-2</v>
      </c>
      <c r="T81" s="65">
        <f t="shared" si="48"/>
        <v>4.6296296296296294E-5</v>
      </c>
      <c r="U81" s="51">
        <f>COUNTIF(L$2:L81,L81)</f>
        <v>4</v>
      </c>
      <c r="V81" s="51">
        <f t="shared" si="38"/>
        <v>80</v>
      </c>
      <c r="W81" s="63">
        <f t="shared" si="57"/>
        <v>2.6435185185185187E-2</v>
      </c>
      <c r="X81" s="69">
        <f t="shared" si="49"/>
        <v>2.6435185185185187E-2</v>
      </c>
      <c r="Y81" s="71">
        <f t="shared" si="39"/>
        <v>0</v>
      </c>
      <c r="Z81" s="74" t="str">
        <f t="shared" si="30"/>
        <v/>
      </c>
      <c r="AA81" s="25"/>
      <c r="AB81" s="25"/>
      <c r="AC81" s="44" t="str">
        <f t="shared" si="50"/>
        <v>M7</v>
      </c>
      <c r="AD81" s="44" t="str">
        <f t="shared" si="51"/>
        <v>MBarking Road Runners</v>
      </c>
      <c r="AE81" s="78">
        <f>IF(AD81="","",COUNTIF($AD$2:AD81,AD81))</f>
        <v>3</v>
      </c>
      <c r="AF81" s="79">
        <f>IF(AD81="","",SUMIF(AD$2:AD81,AD81,G$2:G81))</f>
        <v>105</v>
      </c>
      <c r="AG81" s="79">
        <f>IF(AK81&lt;&gt;"",COUNTIF($AK$1:AK80,AK81)+AK81,IF(AL81&lt;&gt;"",COUNTIF($AL$1:AL80,AL81)+AL81,""))</f>
        <v>7</v>
      </c>
      <c r="AH81" s="79" t="str">
        <f t="shared" si="52"/>
        <v>Barking Road Runners</v>
      </c>
      <c r="AI81" s="79">
        <f>IF(AND(J81="M", AH81&lt;&gt;"U/A",AE81=Prizewinners!$J$1),AF81,"")</f>
        <v>105</v>
      </c>
      <c r="AJ81" s="44" t="str">
        <f>IF(AND(J81="F",  AH81&lt;&gt;"U/A",AE81=Prizewinners!$J$16),AF81,"")</f>
        <v/>
      </c>
      <c r="AK81" s="44">
        <f t="shared" si="53"/>
        <v>7</v>
      </c>
      <c r="AL81" s="44" t="str">
        <f t="shared" si="54"/>
        <v/>
      </c>
      <c r="AM81" s="44" t="str">
        <f t="shared" si="58"/>
        <v>MBarking Road Runners3</v>
      </c>
      <c r="AN81" s="44" t="str">
        <f t="shared" si="40"/>
        <v>Liviu Ionita</v>
      </c>
      <c r="AO81" s="44" t="str">
        <f t="shared" si="41"/>
        <v>Dervish Bartlett</v>
      </c>
      <c r="AP81" s="44" t="str">
        <f t="shared" si="42"/>
        <v>Ronald Vialls</v>
      </c>
      <c r="AQ81" s="44" t="str">
        <f t="shared" si="55"/>
        <v>Ronald Vialls</v>
      </c>
    </row>
    <row r="82" spans="1:43">
      <c r="A82" s="51" t="str">
        <f t="shared" si="43"/>
        <v>SM,25</v>
      </c>
      <c r="B82" s="51" t="str">
        <f t="shared" si="31"/>
        <v>M,68</v>
      </c>
      <c r="C82" s="50">
        <f t="shared" si="56"/>
        <v>81</v>
      </c>
      <c r="D82" s="4">
        <v>850</v>
      </c>
      <c r="E82" s="51">
        <f t="shared" si="32"/>
        <v>1</v>
      </c>
      <c r="F82" s="51">
        <f>COUNTIF(H$2:H82,H82)</f>
        <v>25</v>
      </c>
      <c r="G82" s="51">
        <f>COUNTIF(J$2:J82,J82)</f>
        <v>68</v>
      </c>
      <c r="H82" s="51" t="str">
        <f t="shared" si="33"/>
        <v>SM</v>
      </c>
      <c r="I82" s="51" t="str">
        <f t="shared" si="34"/>
        <v>SM</v>
      </c>
      <c r="J82" s="51" t="str">
        <f t="shared" si="35"/>
        <v>M</v>
      </c>
      <c r="K82" s="55" t="str">
        <f t="shared" si="36"/>
        <v>Colin Douglas</v>
      </c>
      <c r="L82" s="55" t="str">
        <f t="shared" si="37"/>
        <v>Ilford AC</v>
      </c>
      <c r="M82" s="4"/>
      <c r="N82" s="6"/>
      <c r="O82" s="4">
        <v>6</v>
      </c>
      <c r="P82" s="58">
        <f t="shared" si="44"/>
        <v>0</v>
      </c>
      <c r="Q82" s="58">
        <f t="shared" si="45"/>
        <v>38</v>
      </c>
      <c r="R82" s="63">
        <f t="shared" si="46"/>
        <v>0</v>
      </c>
      <c r="S82" s="65">
        <f t="shared" si="47"/>
        <v>2.6388888888888889E-2</v>
      </c>
      <c r="T82" s="65">
        <f t="shared" si="48"/>
        <v>6.9444444444444444E-5</v>
      </c>
      <c r="U82" s="51">
        <f>COUNTIF(L$2:L82,L82)</f>
        <v>13</v>
      </c>
      <c r="V82" s="51">
        <f t="shared" si="38"/>
        <v>81</v>
      </c>
      <c r="W82" s="63">
        <f t="shared" si="57"/>
        <v>2.6458333333333334E-2</v>
      </c>
      <c r="X82" s="69">
        <f t="shared" si="49"/>
        <v>2.6458333333333334E-2</v>
      </c>
      <c r="Y82" s="71">
        <f t="shared" si="39"/>
        <v>0</v>
      </c>
      <c r="Z82" s="74" t="str">
        <f t="shared" si="30"/>
        <v/>
      </c>
      <c r="AA82" s="25"/>
      <c r="AB82" s="25"/>
      <c r="AC82" s="44" t="str">
        <f t="shared" si="50"/>
        <v/>
      </c>
      <c r="AD82" s="44" t="str">
        <f t="shared" si="51"/>
        <v>MIlford AC</v>
      </c>
      <c r="AE82" s="78">
        <f>IF(AD82="","",COUNTIF($AD$2:AD82,AD82))</f>
        <v>10</v>
      </c>
      <c r="AF82" s="79">
        <f>IF(AD82="","",SUMIF(AD$2:AD82,AD82,G$2:G82))</f>
        <v>284</v>
      </c>
      <c r="AG82" s="79" t="str">
        <f>IF(AK82&lt;&gt;"",COUNTIF($AK$1:AK81,AK82)+AK82,IF(AL82&lt;&gt;"",COUNTIF($AL$1:AL81,AL82)+AL82,""))</f>
        <v/>
      </c>
      <c r="AH82" s="79" t="str">
        <f t="shared" si="52"/>
        <v>Ilford AC</v>
      </c>
      <c r="AI82" s="79" t="str">
        <f>IF(AND(J82="M", AH82&lt;&gt;"U/A",AE82=Prizewinners!$J$1),AF82,"")</f>
        <v/>
      </c>
      <c r="AJ82" s="44" t="str">
        <f>IF(AND(J82="F",  AH82&lt;&gt;"U/A",AE82=Prizewinners!$J$16),AF82,"")</f>
        <v/>
      </c>
      <c r="AK82" s="44" t="str">
        <f t="shared" si="53"/>
        <v/>
      </c>
      <c r="AL82" s="44" t="str">
        <f t="shared" si="54"/>
        <v/>
      </c>
      <c r="AM82" s="44" t="str">
        <f t="shared" si="58"/>
        <v>MIlford AC10</v>
      </c>
      <c r="AN82" s="44" t="str">
        <f t="shared" si="40"/>
        <v/>
      </c>
      <c r="AO82" s="44" t="str">
        <f t="shared" si="41"/>
        <v/>
      </c>
      <c r="AP82" s="44" t="str">
        <f t="shared" si="42"/>
        <v/>
      </c>
      <c r="AQ82" s="44" t="str">
        <f t="shared" si="55"/>
        <v>Colin Douglas</v>
      </c>
    </row>
    <row r="83" spans="1:43">
      <c r="A83" s="51" t="str">
        <f t="shared" si="43"/>
        <v>V50,16</v>
      </c>
      <c r="B83" s="51" t="str">
        <f t="shared" si="31"/>
        <v>M,69</v>
      </c>
      <c r="C83" s="50">
        <f t="shared" si="56"/>
        <v>82</v>
      </c>
      <c r="D83" s="4">
        <v>958</v>
      </c>
      <c r="E83" s="51">
        <f t="shared" si="32"/>
        <v>1</v>
      </c>
      <c r="F83" s="51">
        <f>COUNTIF(H$2:H83,H83)</f>
        <v>16</v>
      </c>
      <c r="G83" s="51">
        <f>COUNTIF(J$2:J83,J83)</f>
        <v>69</v>
      </c>
      <c r="H83" s="51" t="str">
        <f t="shared" si="33"/>
        <v>V50</v>
      </c>
      <c r="I83" s="51" t="str">
        <f t="shared" si="34"/>
        <v>V50</v>
      </c>
      <c r="J83" s="51" t="str">
        <f t="shared" si="35"/>
        <v>M</v>
      </c>
      <c r="K83" s="55" t="str">
        <f t="shared" si="36"/>
        <v>Rolston Lecointe</v>
      </c>
      <c r="L83" s="55" t="str">
        <f t="shared" si="37"/>
        <v>East End Road Runners</v>
      </c>
      <c r="M83" s="4"/>
      <c r="N83" s="6"/>
      <c r="O83" s="4">
        <v>16</v>
      </c>
      <c r="P83" s="58">
        <f t="shared" si="44"/>
        <v>0</v>
      </c>
      <c r="Q83" s="58">
        <f t="shared" si="45"/>
        <v>38</v>
      </c>
      <c r="R83" s="63">
        <f t="shared" si="46"/>
        <v>0</v>
      </c>
      <c r="S83" s="65">
        <f t="shared" si="47"/>
        <v>2.6388888888888889E-2</v>
      </c>
      <c r="T83" s="65">
        <f t="shared" si="48"/>
        <v>1.8518518518518518E-4</v>
      </c>
      <c r="U83" s="51">
        <f>COUNTIF(L$2:L83,L83)</f>
        <v>8</v>
      </c>
      <c r="V83" s="51">
        <f t="shared" si="38"/>
        <v>82</v>
      </c>
      <c r="W83" s="63">
        <f t="shared" si="57"/>
        <v>2.6574074074074073E-2</v>
      </c>
      <c r="X83" s="69">
        <f t="shared" si="49"/>
        <v>2.6574074074074073E-2</v>
      </c>
      <c r="Y83" s="71">
        <f t="shared" si="39"/>
        <v>0</v>
      </c>
      <c r="Z83" s="74" t="str">
        <f t="shared" si="30"/>
        <v/>
      </c>
      <c r="AA83" s="25"/>
      <c r="AB83" s="25"/>
      <c r="AC83" s="44" t="str">
        <f t="shared" si="50"/>
        <v/>
      </c>
      <c r="AD83" s="44" t="str">
        <f t="shared" si="51"/>
        <v>MEast End Road Runners</v>
      </c>
      <c r="AE83" s="78">
        <f>IF(AD83="","",COUNTIF($AD$2:AD83,AD83))</f>
        <v>7</v>
      </c>
      <c r="AF83" s="79">
        <f>IF(AD83="","",SUMIF(AD$2:AD83,AD83,G$2:G83))</f>
        <v>267</v>
      </c>
      <c r="AG83" s="79" t="str">
        <f>IF(AK83&lt;&gt;"",COUNTIF($AK$1:AK82,AK83)+AK83,IF(AL83&lt;&gt;"",COUNTIF($AL$1:AL82,AL83)+AL83,""))</f>
        <v/>
      </c>
      <c r="AH83" s="79" t="str">
        <f t="shared" si="52"/>
        <v>East End Road Runners</v>
      </c>
      <c r="AI83" s="79" t="str">
        <f>IF(AND(J83="M", AH83&lt;&gt;"U/A",AE83=Prizewinners!$J$1),AF83,"")</f>
        <v/>
      </c>
      <c r="AJ83" s="44" t="str">
        <f>IF(AND(J83="F",  AH83&lt;&gt;"U/A",AE83=Prizewinners!$J$16),AF83,"")</f>
        <v/>
      </c>
      <c r="AK83" s="44" t="str">
        <f t="shared" si="53"/>
        <v/>
      </c>
      <c r="AL83" s="44" t="str">
        <f t="shared" si="54"/>
        <v/>
      </c>
      <c r="AM83" s="44" t="str">
        <f t="shared" si="58"/>
        <v>MEast End Road Runners7</v>
      </c>
      <c r="AN83" s="44" t="str">
        <f t="shared" si="40"/>
        <v/>
      </c>
      <c r="AO83" s="44" t="str">
        <f t="shared" si="41"/>
        <v/>
      </c>
      <c r="AP83" s="44" t="str">
        <f t="shared" si="42"/>
        <v/>
      </c>
      <c r="AQ83" s="44" t="str">
        <f t="shared" si="55"/>
        <v>Rolston Lecointe</v>
      </c>
    </row>
    <row r="84" spans="1:43">
      <c r="A84" s="51" t="str">
        <f t="shared" si="43"/>
        <v>V40,23</v>
      </c>
      <c r="B84" s="51" t="str">
        <f t="shared" si="31"/>
        <v>m,70</v>
      </c>
      <c r="C84" s="50">
        <f t="shared" si="56"/>
        <v>83</v>
      </c>
      <c r="D84" s="4">
        <v>793</v>
      </c>
      <c r="E84" s="51">
        <f t="shared" si="32"/>
        <v>1</v>
      </c>
      <c r="F84" s="51">
        <f>COUNTIF(H$2:H84,H84)</f>
        <v>23</v>
      </c>
      <c r="G84" s="51">
        <f>COUNTIF(J$2:J84,J84)</f>
        <v>70</v>
      </c>
      <c r="H84" s="51" t="str">
        <f t="shared" si="33"/>
        <v>V40</v>
      </c>
      <c r="I84" s="51" t="str">
        <f t="shared" si="34"/>
        <v>V40</v>
      </c>
      <c r="J84" s="51" t="str">
        <f t="shared" si="35"/>
        <v>m</v>
      </c>
      <c r="K84" s="55" t="str">
        <f t="shared" si="36"/>
        <v>Brian Kavanagh</v>
      </c>
      <c r="L84" s="55" t="str">
        <f t="shared" si="37"/>
        <v>Orion Harriers</v>
      </c>
      <c r="M84" s="4"/>
      <c r="N84" s="6"/>
      <c r="O84" s="4">
        <v>17</v>
      </c>
      <c r="P84" s="58">
        <f t="shared" si="44"/>
        <v>0</v>
      </c>
      <c r="Q84" s="58">
        <f t="shared" si="45"/>
        <v>38</v>
      </c>
      <c r="R84" s="63">
        <f t="shared" si="46"/>
        <v>0</v>
      </c>
      <c r="S84" s="65">
        <f t="shared" si="47"/>
        <v>2.6388888888888889E-2</v>
      </c>
      <c r="T84" s="65">
        <f t="shared" si="48"/>
        <v>1.9675925925925926E-4</v>
      </c>
      <c r="U84" s="51">
        <f>COUNTIF(L$2:L84,L84)</f>
        <v>10</v>
      </c>
      <c r="V84" s="51">
        <f t="shared" si="38"/>
        <v>83</v>
      </c>
      <c r="W84" s="63">
        <f t="shared" si="57"/>
        <v>2.6585648148148146E-2</v>
      </c>
      <c r="X84" s="69">
        <f t="shared" si="49"/>
        <v>2.6585648148148146E-2</v>
      </c>
      <c r="Y84" s="71">
        <f t="shared" si="39"/>
        <v>0</v>
      </c>
      <c r="Z84" s="74" t="str">
        <f t="shared" si="30"/>
        <v/>
      </c>
      <c r="AA84" s="25"/>
      <c r="AB84" s="25"/>
      <c r="AC84" s="44" t="str">
        <f t="shared" si="50"/>
        <v/>
      </c>
      <c r="AD84" s="44" t="str">
        <f t="shared" si="51"/>
        <v>mOrion Harriers</v>
      </c>
      <c r="AE84" s="78">
        <f>IF(AD84="","",COUNTIF($AD$2:AD84,AD84))</f>
        <v>10</v>
      </c>
      <c r="AF84" s="79">
        <f>IF(AD84="","",SUMIF(AD$2:AD84,AD84,G$2:G84))</f>
        <v>441</v>
      </c>
      <c r="AG84" s="79" t="str">
        <f>IF(AK84&lt;&gt;"",COUNTIF($AK$1:AK83,AK84)+AK84,IF(AL84&lt;&gt;"",COUNTIF($AL$1:AL83,AL84)+AL84,""))</f>
        <v/>
      </c>
      <c r="AH84" s="79" t="str">
        <f t="shared" si="52"/>
        <v>Orion Harriers</v>
      </c>
      <c r="AI84" s="79" t="str">
        <f>IF(AND(J84="M", AH84&lt;&gt;"U/A",AE84=Prizewinners!$J$1),AF84,"")</f>
        <v/>
      </c>
      <c r="AJ84" s="44" t="str">
        <f>IF(AND(J84="F",  AH84&lt;&gt;"U/A",AE84=Prizewinners!$J$16),AF84,"")</f>
        <v/>
      </c>
      <c r="AK84" s="44" t="str">
        <f t="shared" si="53"/>
        <v/>
      </c>
      <c r="AL84" s="44" t="str">
        <f t="shared" si="54"/>
        <v/>
      </c>
      <c r="AM84" s="44" t="str">
        <f t="shared" si="58"/>
        <v>mOrion Harriers10</v>
      </c>
      <c r="AN84" s="44" t="str">
        <f t="shared" si="40"/>
        <v/>
      </c>
      <c r="AO84" s="44" t="str">
        <f t="shared" si="41"/>
        <v/>
      </c>
      <c r="AP84" s="44" t="str">
        <f t="shared" si="42"/>
        <v/>
      </c>
      <c r="AQ84" s="44" t="str">
        <f t="shared" si="55"/>
        <v>Brian Kavanagh</v>
      </c>
    </row>
    <row r="85" spans="1:43">
      <c r="A85" s="51" t="str">
        <f t="shared" si="43"/>
        <v>V50,17</v>
      </c>
      <c r="B85" s="51" t="str">
        <f t="shared" si="31"/>
        <v>m,71</v>
      </c>
      <c r="C85" s="50">
        <f t="shared" si="56"/>
        <v>84</v>
      </c>
      <c r="D85" s="4">
        <v>973</v>
      </c>
      <c r="E85" s="51">
        <f t="shared" si="32"/>
        <v>1</v>
      </c>
      <c r="F85" s="51">
        <f>COUNTIF(H$2:H85,H85)</f>
        <v>17</v>
      </c>
      <c r="G85" s="51">
        <f>COUNTIF(J$2:J85,J85)</f>
        <v>71</v>
      </c>
      <c r="H85" s="51" t="str">
        <f t="shared" si="33"/>
        <v>V50</v>
      </c>
      <c r="I85" s="51" t="str">
        <f t="shared" si="34"/>
        <v>V50</v>
      </c>
      <c r="J85" s="51" t="str">
        <f t="shared" si="35"/>
        <v>m</v>
      </c>
      <c r="K85" s="55" t="str">
        <f t="shared" si="36"/>
        <v>Bryan Newman</v>
      </c>
      <c r="L85" s="55" t="str">
        <f t="shared" si="37"/>
        <v>Orion Harriers</v>
      </c>
      <c r="M85" s="4"/>
      <c r="N85" s="6"/>
      <c r="O85" s="4">
        <v>22</v>
      </c>
      <c r="P85" s="58">
        <f t="shared" si="44"/>
        <v>0</v>
      </c>
      <c r="Q85" s="58">
        <f t="shared" si="45"/>
        <v>38</v>
      </c>
      <c r="R85" s="63">
        <f t="shared" si="46"/>
        <v>0</v>
      </c>
      <c r="S85" s="65">
        <f t="shared" si="47"/>
        <v>2.6388888888888889E-2</v>
      </c>
      <c r="T85" s="65">
        <f t="shared" si="48"/>
        <v>2.5462962962962961E-4</v>
      </c>
      <c r="U85" s="51">
        <f>COUNTIF(L$2:L85,L85)</f>
        <v>11</v>
      </c>
      <c r="V85" s="51">
        <f t="shared" si="38"/>
        <v>84</v>
      </c>
      <c r="W85" s="63">
        <f t="shared" si="57"/>
        <v>2.6643518518518518E-2</v>
      </c>
      <c r="X85" s="69">
        <f t="shared" si="49"/>
        <v>2.6643518518518518E-2</v>
      </c>
      <c r="Y85" s="71">
        <f t="shared" si="39"/>
        <v>0</v>
      </c>
      <c r="Z85" s="74" t="str">
        <f t="shared" si="30"/>
        <v/>
      </c>
      <c r="AA85" s="25"/>
      <c r="AB85" s="25"/>
      <c r="AC85" s="44" t="str">
        <f t="shared" si="50"/>
        <v/>
      </c>
      <c r="AD85" s="44" t="str">
        <f t="shared" si="51"/>
        <v>mOrion Harriers</v>
      </c>
      <c r="AE85" s="78">
        <f>IF(AD85="","",COUNTIF($AD$2:AD85,AD85))</f>
        <v>11</v>
      </c>
      <c r="AF85" s="79">
        <f>IF(AD85="","",SUMIF(AD$2:AD85,AD85,G$2:G85))</f>
        <v>512</v>
      </c>
      <c r="AG85" s="79" t="str">
        <f>IF(AK85&lt;&gt;"",COUNTIF($AK$1:AK84,AK85)+AK85,IF(AL85&lt;&gt;"",COUNTIF($AL$1:AL84,AL85)+AL85,""))</f>
        <v/>
      </c>
      <c r="AH85" s="79" t="str">
        <f t="shared" si="52"/>
        <v>Orion Harriers</v>
      </c>
      <c r="AI85" s="79" t="str">
        <f>IF(AND(J85="M", AH85&lt;&gt;"U/A",AE85=Prizewinners!$J$1),AF85,"")</f>
        <v/>
      </c>
      <c r="AJ85" s="44" t="str">
        <f>IF(AND(J85="F",  AH85&lt;&gt;"U/A",AE85=Prizewinners!$J$16),AF85,"")</f>
        <v/>
      </c>
      <c r="AK85" s="44" t="str">
        <f t="shared" si="53"/>
        <v/>
      </c>
      <c r="AL85" s="44" t="str">
        <f t="shared" si="54"/>
        <v/>
      </c>
      <c r="AM85" s="44" t="str">
        <f t="shared" si="58"/>
        <v>mOrion Harriers11</v>
      </c>
      <c r="AN85" s="44" t="str">
        <f t="shared" si="40"/>
        <v/>
      </c>
      <c r="AO85" s="44" t="str">
        <f t="shared" si="41"/>
        <v/>
      </c>
      <c r="AP85" s="44" t="str">
        <f t="shared" si="42"/>
        <v/>
      </c>
      <c r="AQ85" s="44" t="str">
        <f t="shared" si="55"/>
        <v>Bryan Newman</v>
      </c>
    </row>
    <row r="86" spans="1:43">
      <c r="A86" s="51" t="str">
        <f t="shared" si="43"/>
        <v>V50,18</v>
      </c>
      <c r="B86" s="51" t="str">
        <f t="shared" si="31"/>
        <v>m,72</v>
      </c>
      <c r="C86" s="50">
        <f t="shared" si="56"/>
        <v>85</v>
      </c>
      <c r="D86" s="4">
        <v>987</v>
      </c>
      <c r="E86" s="51">
        <f t="shared" si="32"/>
        <v>1</v>
      </c>
      <c r="F86" s="51">
        <f>COUNTIF(H$2:H86,H86)</f>
        <v>18</v>
      </c>
      <c r="G86" s="51">
        <f>COUNTIF(J$2:J86,J86)</f>
        <v>72</v>
      </c>
      <c r="H86" s="51" t="str">
        <f t="shared" si="33"/>
        <v>V50</v>
      </c>
      <c r="I86" s="51" t="str">
        <f t="shared" si="34"/>
        <v>V50</v>
      </c>
      <c r="J86" s="51" t="str">
        <f t="shared" si="35"/>
        <v>m</v>
      </c>
      <c r="K86" s="55" t="str">
        <f t="shared" si="36"/>
        <v>Adrian Frost</v>
      </c>
      <c r="L86" s="55" t="str">
        <f t="shared" si="37"/>
        <v>Eton Manor</v>
      </c>
      <c r="M86" s="4"/>
      <c r="N86" s="6"/>
      <c r="O86" s="4">
        <v>25</v>
      </c>
      <c r="P86" s="58">
        <f t="shared" si="44"/>
        <v>0</v>
      </c>
      <c r="Q86" s="58">
        <f t="shared" si="45"/>
        <v>38</v>
      </c>
      <c r="R86" s="63">
        <f t="shared" si="46"/>
        <v>0</v>
      </c>
      <c r="S86" s="65">
        <f t="shared" si="47"/>
        <v>2.6388888888888889E-2</v>
      </c>
      <c r="T86" s="65">
        <f t="shared" si="48"/>
        <v>2.8935185185185184E-4</v>
      </c>
      <c r="U86" s="51">
        <f>COUNTIF(L$2:L86,L86)</f>
        <v>11</v>
      </c>
      <c r="V86" s="51">
        <f t="shared" si="38"/>
        <v>85</v>
      </c>
      <c r="W86" s="63">
        <f t="shared" si="57"/>
        <v>2.6678240740740742E-2</v>
      </c>
      <c r="X86" s="69">
        <f t="shared" si="49"/>
        <v>2.6678240740740742E-2</v>
      </c>
      <c r="Y86" s="71">
        <f t="shared" si="39"/>
        <v>0</v>
      </c>
      <c r="Z86" s="74" t="str">
        <f t="shared" si="30"/>
        <v/>
      </c>
      <c r="AA86" s="25"/>
      <c r="AB86" s="25"/>
      <c r="AC86" s="44" t="str">
        <f t="shared" si="50"/>
        <v/>
      </c>
      <c r="AD86" s="44" t="str">
        <f t="shared" si="51"/>
        <v>mEton Manor</v>
      </c>
      <c r="AE86" s="78">
        <f>IF(AD86="","",COUNTIF($AD$2:AD86,AD86))</f>
        <v>8</v>
      </c>
      <c r="AF86" s="79">
        <f>IF(AD86="","",SUMIF(AD$2:AD86,AD86,G$2:G86))</f>
        <v>357</v>
      </c>
      <c r="AG86" s="79" t="str">
        <f>IF(AK86&lt;&gt;"",COUNTIF($AK$1:AK85,AK86)+AK86,IF(AL86&lt;&gt;"",COUNTIF($AL$1:AL85,AL86)+AL86,""))</f>
        <v/>
      </c>
      <c r="AH86" s="79" t="str">
        <f t="shared" si="52"/>
        <v>Eton Manor</v>
      </c>
      <c r="AI86" s="79" t="str">
        <f>IF(AND(J86="M", AH86&lt;&gt;"U/A",AE86=Prizewinners!$J$1),AF86,"")</f>
        <v/>
      </c>
      <c r="AJ86" s="44" t="str">
        <f>IF(AND(J86="F",  AH86&lt;&gt;"U/A",AE86=Prizewinners!$J$16),AF86,"")</f>
        <v/>
      </c>
      <c r="AK86" s="44" t="str">
        <f t="shared" si="53"/>
        <v/>
      </c>
      <c r="AL86" s="44" t="str">
        <f t="shared" si="54"/>
        <v/>
      </c>
      <c r="AM86" s="44" t="str">
        <f t="shared" si="58"/>
        <v>mEton Manor8</v>
      </c>
      <c r="AN86" s="44" t="str">
        <f t="shared" si="40"/>
        <v/>
      </c>
      <c r="AO86" s="44" t="str">
        <f t="shared" si="41"/>
        <v/>
      </c>
      <c r="AP86" s="44" t="str">
        <f t="shared" si="42"/>
        <v/>
      </c>
      <c r="AQ86" s="44" t="str">
        <f t="shared" si="55"/>
        <v>Adrian Frost</v>
      </c>
    </row>
    <row r="87" spans="1:43">
      <c r="A87" s="51" t="str">
        <f t="shared" si="43"/>
        <v>SM,26</v>
      </c>
      <c r="B87" s="51" t="str">
        <f t="shared" si="31"/>
        <v>M,73</v>
      </c>
      <c r="C87" s="50">
        <f t="shared" si="56"/>
        <v>86</v>
      </c>
      <c r="D87" s="4">
        <v>916</v>
      </c>
      <c r="E87" s="51">
        <f t="shared" si="32"/>
        <v>1</v>
      </c>
      <c r="F87" s="51">
        <f>COUNTIF(H$2:H87,H87)</f>
        <v>26</v>
      </c>
      <c r="G87" s="51">
        <f>COUNTIF(J$2:J87,J87)</f>
        <v>73</v>
      </c>
      <c r="H87" s="51" t="str">
        <f t="shared" si="33"/>
        <v>SM</v>
      </c>
      <c r="I87" s="51" t="str">
        <f t="shared" si="34"/>
        <v>SM</v>
      </c>
      <c r="J87" s="51" t="str">
        <f t="shared" si="35"/>
        <v>M</v>
      </c>
      <c r="K87" s="55" t="str">
        <f t="shared" si="36"/>
        <v>Barry Culling</v>
      </c>
      <c r="L87" s="55" t="str">
        <f t="shared" si="37"/>
        <v>Barking Road Runners</v>
      </c>
      <c r="M87" s="4"/>
      <c r="N87" s="6"/>
      <c r="O87" s="4">
        <v>33</v>
      </c>
      <c r="P87" s="58">
        <f t="shared" si="44"/>
        <v>0</v>
      </c>
      <c r="Q87" s="58">
        <f t="shared" si="45"/>
        <v>38</v>
      </c>
      <c r="R87" s="63">
        <f t="shared" si="46"/>
        <v>0</v>
      </c>
      <c r="S87" s="65">
        <f t="shared" si="47"/>
        <v>2.6388888888888889E-2</v>
      </c>
      <c r="T87" s="65">
        <f t="shared" si="48"/>
        <v>3.8194444444444446E-4</v>
      </c>
      <c r="U87" s="51">
        <f>COUNTIF(L$2:L87,L87)</f>
        <v>5</v>
      </c>
      <c r="V87" s="51">
        <f t="shared" si="38"/>
        <v>86</v>
      </c>
      <c r="W87" s="63">
        <f t="shared" si="57"/>
        <v>2.6770833333333334E-2</v>
      </c>
      <c r="X87" s="69">
        <f t="shared" si="49"/>
        <v>2.6770833333333334E-2</v>
      </c>
      <c r="Y87" s="71">
        <f t="shared" si="39"/>
        <v>0</v>
      </c>
      <c r="Z87" s="74" t="str">
        <f t="shared" si="30"/>
        <v/>
      </c>
      <c r="AA87" s="25"/>
      <c r="AB87" s="25"/>
      <c r="AC87" s="44" t="str">
        <f t="shared" si="50"/>
        <v/>
      </c>
      <c r="AD87" s="44" t="str">
        <f t="shared" si="51"/>
        <v>MBarking Road Runners</v>
      </c>
      <c r="AE87" s="78">
        <f>IF(AD87="","",COUNTIF($AD$2:AD87,AD87))</f>
        <v>4</v>
      </c>
      <c r="AF87" s="79">
        <f>IF(AD87="","",SUMIF(AD$2:AD87,AD87,G$2:G87))</f>
        <v>178</v>
      </c>
      <c r="AG87" s="79" t="str">
        <f>IF(AK87&lt;&gt;"",COUNTIF($AK$1:AK86,AK87)+AK87,IF(AL87&lt;&gt;"",COUNTIF($AL$1:AL86,AL87)+AL87,""))</f>
        <v/>
      </c>
      <c r="AH87" s="79" t="str">
        <f t="shared" si="52"/>
        <v>Barking Road Runners</v>
      </c>
      <c r="AI87" s="79" t="str">
        <f>IF(AND(J87="M", AH87&lt;&gt;"U/A",AE87=Prizewinners!$J$1),AF87,"")</f>
        <v/>
      </c>
      <c r="AJ87" s="44" t="str">
        <f>IF(AND(J87="F",  AH87&lt;&gt;"U/A",AE87=Prizewinners!$J$16),AF87,"")</f>
        <v/>
      </c>
      <c r="AK87" s="44" t="str">
        <f t="shared" si="53"/>
        <v/>
      </c>
      <c r="AL87" s="44" t="str">
        <f t="shared" si="54"/>
        <v/>
      </c>
      <c r="AM87" s="44" t="str">
        <f t="shared" si="58"/>
        <v>MBarking Road Runners4</v>
      </c>
      <c r="AN87" s="44" t="str">
        <f t="shared" si="40"/>
        <v/>
      </c>
      <c r="AO87" s="44" t="str">
        <f t="shared" si="41"/>
        <v/>
      </c>
      <c r="AP87" s="44" t="str">
        <f t="shared" si="42"/>
        <v/>
      </c>
      <c r="AQ87" s="44" t="str">
        <f t="shared" si="55"/>
        <v>Barry Culling</v>
      </c>
    </row>
    <row r="88" spans="1:43">
      <c r="A88" s="51" t="str">
        <f t="shared" si="43"/>
        <v>V40,24</v>
      </c>
      <c r="B88" s="51" t="str">
        <f t="shared" si="31"/>
        <v>M,74</v>
      </c>
      <c r="C88" s="50">
        <f t="shared" si="56"/>
        <v>87</v>
      </c>
      <c r="D88" s="4">
        <v>888</v>
      </c>
      <c r="E88" s="51">
        <f t="shared" si="32"/>
        <v>1</v>
      </c>
      <c r="F88" s="51">
        <f>COUNTIF(H$2:H88,H88)</f>
        <v>24</v>
      </c>
      <c r="G88" s="51">
        <f>COUNTIF(J$2:J88,J88)</f>
        <v>74</v>
      </c>
      <c r="H88" s="51" t="str">
        <f t="shared" si="33"/>
        <v>V40</v>
      </c>
      <c r="I88" s="51" t="str">
        <f t="shared" si="34"/>
        <v>V40</v>
      </c>
      <c r="J88" s="51" t="str">
        <f t="shared" si="35"/>
        <v>M</v>
      </c>
      <c r="K88" s="55" t="str">
        <f t="shared" si="36"/>
        <v>Dan Spinks</v>
      </c>
      <c r="L88" s="55" t="str">
        <f t="shared" si="37"/>
        <v>East London Runners</v>
      </c>
      <c r="M88" s="4"/>
      <c r="N88" s="6"/>
      <c r="O88" s="4">
        <v>34</v>
      </c>
      <c r="P88" s="58">
        <f t="shared" si="44"/>
        <v>0</v>
      </c>
      <c r="Q88" s="58">
        <f t="shared" si="45"/>
        <v>38</v>
      </c>
      <c r="R88" s="63">
        <f t="shared" si="46"/>
        <v>0</v>
      </c>
      <c r="S88" s="65">
        <f t="shared" si="47"/>
        <v>2.6388888888888889E-2</v>
      </c>
      <c r="T88" s="65">
        <f t="shared" si="48"/>
        <v>3.9351851851851852E-4</v>
      </c>
      <c r="U88" s="51">
        <f>COUNTIF(L$2:L88,L88)</f>
        <v>28</v>
      </c>
      <c r="V88" s="51">
        <f t="shared" si="38"/>
        <v>87</v>
      </c>
      <c r="W88" s="63">
        <f t="shared" si="57"/>
        <v>2.6782407407407408E-2</v>
      </c>
      <c r="X88" s="69">
        <f t="shared" si="49"/>
        <v>2.6782407407407408E-2</v>
      </c>
      <c r="Y88" s="71">
        <f t="shared" si="39"/>
        <v>0</v>
      </c>
      <c r="Z88" s="74" t="str">
        <f t="shared" si="30"/>
        <v/>
      </c>
      <c r="AA88" s="25"/>
      <c r="AB88" s="25"/>
      <c r="AC88" s="44" t="str">
        <f t="shared" si="50"/>
        <v/>
      </c>
      <c r="AD88" s="44" t="str">
        <f t="shared" si="51"/>
        <v>MEast London Runners</v>
      </c>
      <c r="AE88" s="78">
        <f>IF(AD88="","",COUNTIF($AD$2:AD88,AD88))</f>
        <v>23</v>
      </c>
      <c r="AF88" s="79">
        <f>IF(AD88="","",SUMIF(AD$2:AD88,AD88,G$2:G88))</f>
        <v>757</v>
      </c>
      <c r="AG88" s="79" t="str">
        <f>IF(AK88&lt;&gt;"",COUNTIF($AK$1:AK87,AK88)+AK88,IF(AL88&lt;&gt;"",COUNTIF($AL$1:AL87,AL88)+AL88,""))</f>
        <v/>
      </c>
      <c r="AH88" s="79" t="str">
        <f t="shared" si="52"/>
        <v>East London Runners</v>
      </c>
      <c r="AI88" s="79" t="str">
        <f>IF(AND(J88="M", AH88&lt;&gt;"U/A",AE88=Prizewinners!$J$1),AF88,"")</f>
        <v/>
      </c>
      <c r="AJ88" s="44" t="str">
        <f>IF(AND(J88="F",  AH88&lt;&gt;"U/A",AE88=Prizewinners!$J$16),AF88,"")</f>
        <v/>
      </c>
      <c r="AK88" s="44" t="str">
        <f t="shared" si="53"/>
        <v/>
      </c>
      <c r="AL88" s="44" t="str">
        <f t="shared" si="54"/>
        <v/>
      </c>
      <c r="AM88" s="44" t="str">
        <f t="shared" si="58"/>
        <v>MEast London Runners23</v>
      </c>
      <c r="AN88" s="44" t="str">
        <f t="shared" si="40"/>
        <v/>
      </c>
      <c r="AO88" s="44" t="str">
        <f t="shared" si="41"/>
        <v/>
      </c>
      <c r="AP88" s="44" t="str">
        <f t="shared" si="42"/>
        <v/>
      </c>
      <c r="AQ88" s="44" t="str">
        <f t="shared" si="55"/>
        <v>Dan Spinks</v>
      </c>
    </row>
    <row r="89" spans="1:43">
      <c r="A89" s="51" t="str">
        <f t="shared" si="43"/>
        <v>V40,25</v>
      </c>
      <c r="B89" s="51" t="str">
        <f t="shared" si="31"/>
        <v>M,75</v>
      </c>
      <c r="C89" s="50">
        <f t="shared" si="56"/>
        <v>88</v>
      </c>
      <c r="D89" s="4">
        <v>892</v>
      </c>
      <c r="E89" s="51">
        <f t="shared" si="32"/>
        <v>1</v>
      </c>
      <c r="F89" s="51">
        <f>COUNTIF(H$2:H89,H89)</f>
        <v>25</v>
      </c>
      <c r="G89" s="51">
        <f>COUNTIF(J$2:J89,J89)</f>
        <v>75</v>
      </c>
      <c r="H89" s="51" t="str">
        <f t="shared" si="33"/>
        <v>V40</v>
      </c>
      <c r="I89" s="51" t="str">
        <f t="shared" si="34"/>
        <v>V40</v>
      </c>
      <c r="J89" s="51" t="str">
        <f t="shared" si="35"/>
        <v>M</v>
      </c>
      <c r="K89" s="55" t="str">
        <f t="shared" si="36"/>
        <v>Jonathan Wooldridge</v>
      </c>
      <c r="L89" s="55" t="str">
        <f t="shared" si="37"/>
        <v>East London Runners</v>
      </c>
      <c r="M89" s="4"/>
      <c r="N89" s="6"/>
      <c r="O89" s="4">
        <v>42</v>
      </c>
      <c r="P89" s="58">
        <f t="shared" si="44"/>
        <v>0</v>
      </c>
      <c r="Q89" s="58">
        <f t="shared" si="45"/>
        <v>38</v>
      </c>
      <c r="R89" s="63">
        <f t="shared" si="46"/>
        <v>0</v>
      </c>
      <c r="S89" s="65">
        <f t="shared" si="47"/>
        <v>2.6388888888888889E-2</v>
      </c>
      <c r="T89" s="65">
        <f t="shared" si="48"/>
        <v>4.861111111111111E-4</v>
      </c>
      <c r="U89" s="51">
        <f>COUNTIF(L$2:L89,L89)</f>
        <v>29</v>
      </c>
      <c r="V89" s="51">
        <f t="shared" si="38"/>
        <v>88</v>
      </c>
      <c r="W89" s="63">
        <f t="shared" si="57"/>
        <v>2.6875E-2</v>
      </c>
      <c r="X89" s="69">
        <f t="shared" si="49"/>
        <v>2.6875E-2</v>
      </c>
      <c r="Y89" s="71">
        <f t="shared" si="39"/>
        <v>0</v>
      </c>
      <c r="Z89" s="74" t="str">
        <f t="shared" si="30"/>
        <v/>
      </c>
      <c r="AA89" s="25"/>
      <c r="AB89" s="25"/>
      <c r="AC89" s="44" t="str">
        <f t="shared" si="50"/>
        <v/>
      </c>
      <c r="AD89" s="44" t="str">
        <f t="shared" si="51"/>
        <v>MEast London Runners</v>
      </c>
      <c r="AE89" s="78">
        <f>IF(AD89="","",COUNTIF($AD$2:AD89,AD89))</f>
        <v>24</v>
      </c>
      <c r="AF89" s="79">
        <f>IF(AD89="","",SUMIF(AD$2:AD89,AD89,G$2:G89))</f>
        <v>832</v>
      </c>
      <c r="AG89" s="79" t="str">
        <f>IF(AK89&lt;&gt;"",COUNTIF($AK$1:AK88,AK89)+AK89,IF(AL89&lt;&gt;"",COUNTIF($AL$1:AL88,AL89)+AL89,""))</f>
        <v/>
      </c>
      <c r="AH89" s="79" t="str">
        <f t="shared" si="52"/>
        <v>East London Runners</v>
      </c>
      <c r="AI89" s="79" t="str">
        <f>IF(AND(J89="M", AH89&lt;&gt;"U/A",AE89=Prizewinners!$J$1),AF89,"")</f>
        <v/>
      </c>
      <c r="AJ89" s="44" t="str">
        <f>IF(AND(J89="F",  AH89&lt;&gt;"U/A",AE89=Prizewinners!$J$16),AF89,"")</f>
        <v/>
      </c>
      <c r="AK89" s="44" t="str">
        <f t="shared" si="53"/>
        <v/>
      </c>
      <c r="AL89" s="44" t="str">
        <f t="shared" si="54"/>
        <v/>
      </c>
      <c r="AM89" s="44" t="str">
        <f t="shared" si="58"/>
        <v>MEast London Runners24</v>
      </c>
      <c r="AN89" s="44" t="str">
        <f t="shared" si="40"/>
        <v/>
      </c>
      <c r="AO89" s="44" t="str">
        <f t="shared" si="41"/>
        <v/>
      </c>
      <c r="AP89" s="44" t="str">
        <f t="shared" si="42"/>
        <v/>
      </c>
      <c r="AQ89" s="44" t="str">
        <f t="shared" si="55"/>
        <v>Jonathan Wooldridge</v>
      </c>
    </row>
    <row r="90" spans="1:43">
      <c r="A90" s="51" t="str">
        <f t="shared" si="43"/>
        <v>V50,19</v>
      </c>
      <c r="B90" s="51" t="str">
        <f t="shared" si="31"/>
        <v>M,76</v>
      </c>
      <c r="C90" s="50">
        <f t="shared" si="56"/>
        <v>89</v>
      </c>
      <c r="D90" s="4">
        <v>851</v>
      </c>
      <c r="E90" s="51">
        <f t="shared" si="32"/>
        <v>1</v>
      </c>
      <c r="F90" s="51">
        <f>COUNTIF(H$2:H90,H90)</f>
        <v>19</v>
      </c>
      <c r="G90" s="51">
        <f>COUNTIF(J$2:J90,J90)</f>
        <v>76</v>
      </c>
      <c r="H90" s="51" t="str">
        <f t="shared" si="33"/>
        <v>V50</v>
      </c>
      <c r="I90" s="51" t="str">
        <f t="shared" si="34"/>
        <v>V50</v>
      </c>
      <c r="J90" s="51" t="str">
        <f t="shared" si="35"/>
        <v>M</v>
      </c>
      <c r="K90" s="55" t="str">
        <f t="shared" si="36"/>
        <v>Edward Skinner</v>
      </c>
      <c r="L90" s="55" t="str">
        <f t="shared" si="37"/>
        <v>Tiptree Road Runners</v>
      </c>
      <c r="M90" s="4"/>
      <c r="N90" s="6"/>
      <c r="O90" s="4">
        <v>45</v>
      </c>
      <c r="P90" s="58">
        <f t="shared" si="44"/>
        <v>0</v>
      </c>
      <c r="Q90" s="58">
        <f t="shared" si="45"/>
        <v>38</v>
      </c>
      <c r="R90" s="63">
        <f t="shared" si="46"/>
        <v>0</v>
      </c>
      <c r="S90" s="65">
        <f t="shared" si="47"/>
        <v>2.6388888888888889E-2</v>
      </c>
      <c r="T90" s="65">
        <f t="shared" si="48"/>
        <v>5.2083333333333333E-4</v>
      </c>
      <c r="U90" s="51">
        <f>COUNTIF(L$2:L90,L90)</f>
        <v>1</v>
      </c>
      <c r="V90" s="51">
        <f t="shared" si="38"/>
        <v>89</v>
      </c>
      <c r="W90" s="63">
        <f t="shared" si="57"/>
        <v>2.6909722222222224E-2</v>
      </c>
      <c r="X90" s="69">
        <f t="shared" si="49"/>
        <v>2.6909722222222224E-2</v>
      </c>
      <c r="Y90" s="71">
        <f t="shared" si="39"/>
        <v>0</v>
      </c>
      <c r="Z90" s="74" t="str">
        <f t="shared" si="30"/>
        <v/>
      </c>
      <c r="AA90" s="25"/>
      <c r="AB90" s="25"/>
      <c r="AC90" s="44" t="str">
        <f t="shared" si="50"/>
        <v/>
      </c>
      <c r="AD90" s="44" t="str">
        <f t="shared" si="51"/>
        <v>MTiptree Road Runners</v>
      </c>
      <c r="AE90" s="78">
        <f>IF(AD90="","",COUNTIF($AD$2:AD90,AD90))</f>
        <v>1</v>
      </c>
      <c r="AF90" s="79">
        <f>IF(AD90="","",SUMIF(AD$2:AD90,AD90,G$2:G90))</f>
        <v>76</v>
      </c>
      <c r="AG90" s="79" t="str">
        <f>IF(AK90&lt;&gt;"",COUNTIF($AK$1:AK89,AK90)+AK90,IF(AL90&lt;&gt;"",COUNTIF($AL$1:AL89,AL90)+AL90,""))</f>
        <v/>
      </c>
      <c r="AH90" s="79" t="str">
        <f t="shared" si="52"/>
        <v>Tiptree Road Runners</v>
      </c>
      <c r="AI90" s="79" t="str">
        <f>IF(AND(J90="M", AH90&lt;&gt;"U/A",AE90=Prizewinners!$J$1),AF90,"")</f>
        <v/>
      </c>
      <c r="AJ90" s="44" t="str">
        <f>IF(AND(J90="F",  AH90&lt;&gt;"U/A",AE90=Prizewinners!$J$16),AF90,"")</f>
        <v/>
      </c>
      <c r="AK90" s="44" t="str">
        <f t="shared" si="53"/>
        <v/>
      </c>
      <c r="AL90" s="44" t="str">
        <f t="shared" si="54"/>
        <v/>
      </c>
      <c r="AM90" s="44" t="str">
        <f t="shared" si="58"/>
        <v>MTiptree Road Runners1</v>
      </c>
      <c r="AN90" s="44" t="str">
        <f t="shared" si="40"/>
        <v/>
      </c>
      <c r="AO90" s="44" t="str">
        <f t="shared" si="41"/>
        <v/>
      </c>
      <c r="AP90" s="44" t="str">
        <f t="shared" si="42"/>
        <v/>
      </c>
      <c r="AQ90" s="44" t="str">
        <f t="shared" si="55"/>
        <v>Edward Skinner</v>
      </c>
    </row>
    <row r="91" spans="1:43">
      <c r="A91" s="51" t="str">
        <f t="shared" si="43"/>
        <v>FV35,6</v>
      </c>
      <c r="B91" s="51" t="str">
        <f t="shared" si="31"/>
        <v>f,14</v>
      </c>
      <c r="C91" s="50">
        <f t="shared" si="56"/>
        <v>90</v>
      </c>
      <c r="D91" s="4">
        <v>99</v>
      </c>
      <c r="E91" s="51">
        <f t="shared" si="32"/>
        <v>1</v>
      </c>
      <c r="F91" s="51">
        <f>COUNTIF(H$2:H91,H91)</f>
        <v>6</v>
      </c>
      <c r="G91" s="51">
        <f>COUNTIF(J$2:J91,J91)</f>
        <v>14</v>
      </c>
      <c r="H91" s="51" t="str">
        <f t="shared" si="33"/>
        <v>FV35</v>
      </c>
      <c r="I91" s="51" t="str">
        <f t="shared" si="34"/>
        <v>FV35</v>
      </c>
      <c r="J91" s="51" t="str">
        <f t="shared" si="35"/>
        <v>f</v>
      </c>
      <c r="K91" s="55" t="str">
        <f t="shared" si="36"/>
        <v>Paula Bedford</v>
      </c>
      <c r="L91" s="55" t="str">
        <f t="shared" si="37"/>
        <v>East London Runners</v>
      </c>
      <c r="M91" s="4"/>
      <c r="N91" s="6"/>
      <c r="O91" s="4">
        <v>47</v>
      </c>
      <c r="P91" s="58">
        <f t="shared" si="44"/>
        <v>0</v>
      </c>
      <c r="Q91" s="58">
        <f t="shared" si="45"/>
        <v>38</v>
      </c>
      <c r="R91" s="63">
        <f t="shared" si="46"/>
        <v>0</v>
      </c>
      <c r="S91" s="65">
        <f t="shared" si="47"/>
        <v>2.6388888888888889E-2</v>
      </c>
      <c r="T91" s="65">
        <f t="shared" si="48"/>
        <v>5.4398148148148144E-4</v>
      </c>
      <c r="U91" s="51">
        <f>COUNTIF(L$2:L91,L91)</f>
        <v>30</v>
      </c>
      <c r="V91" s="51">
        <f t="shared" si="38"/>
        <v>90</v>
      </c>
      <c r="W91" s="63">
        <f t="shared" si="57"/>
        <v>2.6932870370370371E-2</v>
      </c>
      <c r="X91" s="69">
        <f t="shared" si="49"/>
        <v>2.6932870370370371E-2</v>
      </c>
      <c r="Y91" s="71">
        <f t="shared" si="39"/>
        <v>0</v>
      </c>
      <c r="Z91" s="74" t="str">
        <f t="shared" si="30"/>
        <v/>
      </c>
      <c r="AA91" s="25"/>
      <c r="AB91" s="25"/>
      <c r="AC91" s="44" t="str">
        <f t="shared" si="50"/>
        <v/>
      </c>
      <c r="AD91" s="44" t="str">
        <f t="shared" si="51"/>
        <v>fEast London Runners</v>
      </c>
      <c r="AE91" s="78">
        <f>IF(AD91="","",COUNTIF($AD$2:AD91,AD91))</f>
        <v>6</v>
      </c>
      <c r="AF91" s="79">
        <f>IF(AD91="","",SUMIF(AD$2:AD91,AD91,G$2:G91))</f>
        <v>43</v>
      </c>
      <c r="AG91" s="79" t="str">
        <f>IF(AK91&lt;&gt;"",COUNTIF($AK$1:AK90,AK91)+AK91,IF(AL91&lt;&gt;"",COUNTIF($AL$1:AL90,AL91)+AL91,""))</f>
        <v/>
      </c>
      <c r="AH91" s="79" t="str">
        <f t="shared" si="52"/>
        <v>East London Runners</v>
      </c>
      <c r="AI91" s="79" t="str">
        <f>IF(AND(J91="M", AH91&lt;&gt;"U/A",AE91=Prizewinners!$J$1),AF91,"")</f>
        <v/>
      </c>
      <c r="AJ91" s="44" t="str">
        <f>IF(AND(J91="F",  AH91&lt;&gt;"U/A",AE91=Prizewinners!$J$16),AF91,"")</f>
        <v/>
      </c>
      <c r="AK91" s="44" t="str">
        <f t="shared" si="53"/>
        <v/>
      </c>
      <c r="AL91" s="44" t="str">
        <f t="shared" si="54"/>
        <v/>
      </c>
      <c r="AM91" s="44" t="str">
        <f t="shared" si="58"/>
        <v>fEast London Runners6</v>
      </c>
      <c r="AN91" s="44" t="str">
        <f t="shared" si="40"/>
        <v/>
      </c>
      <c r="AO91" s="44" t="str">
        <f t="shared" si="41"/>
        <v/>
      </c>
      <c r="AP91" s="44" t="str">
        <f t="shared" si="42"/>
        <v/>
      </c>
      <c r="AQ91" s="44" t="str">
        <f t="shared" si="55"/>
        <v>Paula Bedford</v>
      </c>
    </row>
    <row r="92" spans="1:43">
      <c r="A92" s="51" t="str">
        <f t="shared" si="43"/>
        <v>SM,27</v>
      </c>
      <c r="B92" s="51" t="str">
        <f t="shared" si="31"/>
        <v>M,77</v>
      </c>
      <c r="C92" s="50">
        <f t="shared" si="56"/>
        <v>91</v>
      </c>
      <c r="D92" s="4">
        <v>871</v>
      </c>
      <c r="E92" s="51">
        <f t="shared" si="32"/>
        <v>1</v>
      </c>
      <c r="F92" s="51">
        <f>COUNTIF(H$2:H92,H92)</f>
        <v>27</v>
      </c>
      <c r="G92" s="51">
        <f>COUNTIF(J$2:J92,J92)</f>
        <v>77</v>
      </c>
      <c r="H92" s="51" t="str">
        <f t="shared" si="33"/>
        <v>SM</v>
      </c>
      <c r="I92" s="51" t="str">
        <f t="shared" si="34"/>
        <v>SM</v>
      </c>
      <c r="J92" s="51" t="str">
        <f t="shared" si="35"/>
        <v>M</v>
      </c>
      <c r="K92" s="55" t="str">
        <f t="shared" si="36"/>
        <v>James Creed</v>
      </c>
      <c r="L92" s="55" t="str">
        <f t="shared" si="37"/>
        <v>East London Runners</v>
      </c>
      <c r="M92" s="4"/>
      <c r="N92" s="6"/>
      <c r="O92" s="4">
        <v>53</v>
      </c>
      <c r="P92" s="58">
        <f t="shared" si="44"/>
        <v>0</v>
      </c>
      <c r="Q92" s="58">
        <f t="shared" si="45"/>
        <v>38</v>
      </c>
      <c r="R92" s="63">
        <f t="shared" si="46"/>
        <v>0</v>
      </c>
      <c r="S92" s="65">
        <f t="shared" si="47"/>
        <v>2.6388888888888889E-2</v>
      </c>
      <c r="T92" s="65">
        <f t="shared" si="48"/>
        <v>6.134259259259259E-4</v>
      </c>
      <c r="U92" s="51">
        <f>COUNTIF(L$2:L92,L92)</f>
        <v>31</v>
      </c>
      <c r="V92" s="51">
        <f t="shared" si="38"/>
        <v>91</v>
      </c>
      <c r="W92" s="63">
        <f t="shared" si="57"/>
        <v>2.7002314814814816E-2</v>
      </c>
      <c r="X92" s="69">
        <f t="shared" si="49"/>
        <v>2.7002314814814816E-2</v>
      </c>
      <c r="Y92" s="71">
        <f t="shared" si="39"/>
        <v>0</v>
      </c>
      <c r="Z92" s="74" t="str">
        <f t="shared" si="30"/>
        <v/>
      </c>
      <c r="AA92" s="25"/>
      <c r="AB92" s="25"/>
      <c r="AC92" s="44" t="str">
        <f t="shared" si="50"/>
        <v/>
      </c>
      <c r="AD92" s="44" t="str">
        <f t="shared" si="51"/>
        <v>MEast London Runners</v>
      </c>
      <c r="AE92" s="78">
        <f>IF(AD92="","",COUNTIF($AD$2:AD92,AD92))</f>
        <v>25</v>
      </c>
      <c r="AF92" s="79">
        <f>IF(AD92="","",SUMIF(AD$2:AD92,AD92,G$2:G92))</f>
        <v>909</v>
      </c>
      <c r="AG92" s="79" t="str">
        <f>IF(AK92&lt;&gt;"",COUNTIF($AK$1:AK91,AK92)+AK92,IF(AL92&lt;&gt;"",COUNTIF($AL$1:AL91,AL92)+AL92,""))</f>
        <v/>
      </c>
      <c r="AH92" s="79" t="str">
        <f t="shared" si="52"/>
        <v>East London Runners</v>
      </c>
      <c r="AI92" s="79" t="str">
        <f>IF(AND(J92="M", AH92&lt;&gt;"U/A",AE92=Prizewinners!$J$1),AF92,"")</f>
        <v/>
      </c>
      <c r="AJ92" s="44" t="str">
        <f>IF(AND(J92="F",  AH92&lt;&gt;"U/A",AE92=Prizewinners!$J$16),AF92,"")</f>
        <v/>
      </c>
      <c r="AK92" s="44" t="str">
        <f t="shared" si="53"/>
        <v/>
      </c>
      <c r="AL92" s="44" t="str">
        <f t="shared" si="54"/>
        <v/>
      </c>
      <c r="AM92" s="44" t="str">
        <f t="shared" si="58"/>
        <v>MEast London Runners25</v>
      </c>
      <c r="AN92" s="44" t="str">
        <f t="shared" si="40"/>
        <v/>
      </c>
      <c r="AO92" s="44" t="str">
        <f t="shared" si="41"/>
        <v/>
      </c>
      <c r="AP92" s="44" t="str">
        <f t="shared" si="42"/>
        <v/>
      </c>
      <c r="AQ92" s="44" t="str">
        <f t="shared" si="55"/>
        <v>James Creed</v>
      </c>
    </row>
    <row r="93" spans="1:43">
      <c r="A93" s="51" t="str">
        <f t="shared" si="43"/>
        <v>V50,20</v>
      </c>
      <c r="B93" s="51" t="str">
        <f t="shared" si="31"/>
        <v>M,78</v>
      </c>
      <c r="C93" s="50">
        <f t="shared" si="56"/>
        <v>92</v>
      </c>
      <c r="D93" s="4">
        <v>944</v>
      </c>
      <c r="E93" s="51">
        <f t="shared" si="32"/>
        <v>1</v>
      </c>
      <c r="F93" s="51">
        <f>COUNTIF(H$2:H93,H93)</f>
        <v>20</v>
      </c>
      <c r="G93" s="51">
        <f>COUNTIF(J$2:J93,J93)</f>
        <v>78</v>
      </c>
      <c r="H93" s="51" t="str">
        <f t="shared" si="33"/>
        <v>V50</v>
      </c>
      <c r="I93" s="51" t="str">
        <f t="shared" si="34"/>
        <v>V50</v>
      </c>
      <c r="J93" s="51" t="str">
        <f t="shared" si="35"/>
        <v>M</v>
      </c>
      <c r="K93" s="55" t="str">
        <f t="shared" si="36"/>
        <v>Paul Williams</v>
      </c>
      <c r="L93" s="55" t="str">
        <f t="shared" si="37"/>
        <v>Orion Harriers</v>
      </c>
      <c r="M93" s="4"/>
      <c r="N93" s="6">
        <v>39</v>
      </c>
      <c r="O93" s="4">
        <v>5</v>
      </c>
      <c r="P93" s="58">
        <f t="shared" si="44"/>
        <v>0</v>
      </c>
      <c r="Q93" s="58">
        <f t="shared" si="45"/>
        <v>39</v>
      </c>
      <c r="R93" s="63">
        <f t="shared" si="46"/>
        <v>0</v>
      </c>
      <c r="S93" s="65">
        <f t="shared" si="47"/>
        <v>2.7083333333333334E-2</v>
      </c>
      <c r="T93" s="65">
        <f t="shared" si="48"/>
        <v>5.7870370370370373E-5</v>
      </c>
      <c r="U93" s="51">
        <f>COUNTIF(L$2:L93,L93)</f>
        <v>12</v>
      </c>
      <c r="V93" s="51">
        <f t="shared" si="38"/>
        <v>92</v>
      </c>
      <c r="W93" s="63">
        <f t="shared" si="57"/>
        <v>2.7141203703703706E-2</v>
      </c>
      <c r="X93" s="69">
        <f t="shared" si="49"/>
        <v>2.7141203703703706E-2</v>
      </c>
      <c r="Y93" s="71">
        <f t="shared" si="39"/>
        <v>0</v>
      </c>
      <c r="Z93" s="74" t="str">
        <f t="shared" si="30"/>
        <v/>
      </c>
      <c r="AA93" s="25"/>
      <c r="AB93" s="25"/>
      <c r="AC93" s="44" t="str">
        <f t="shared" si="50"/>
        <v/>
      </c>
      <c r="AD93" s="44" t="str">
        <f t="shared" si="51"/>
        <v>MOrion Harriers</v>
      </c>
      <c r="AE93" s="78">
        <f>IF(AD93="","",COUNTIF($AD$2:AD93,AD93))</f>
        <v>12</v>
      </c>
      <c r="AF93" s="79">
        <f>IF(AD93="","",SUMIF(AD$2:AD93,AD93,G$2:G93))</f>
        <v>590</v>
      </c>
      <c r="AG93" s="79" t="str">
        <f>IF(AK93&lt;&gt;"",COUNTIF($AK$1:AK92,AK93)+AK93,IF(AL93&lt;&gt;"",COUNTIF($AL$1:AL92,AL93)+AL93,""))</f>
        <v/>
      </c>
      <c r="AH93" s="79" t="str">
        <f t="shared" si="52"/>
        <v>Orion Harriers</v>
      </c>
      <c r="AI93" s="79" t="str">
        <f>IF(AND(J93="M", AH93&lt;&gt;"U/A",AE93=Prizewinners!$J$1),AF93,"")</f>
        <v/>
      </c>
      <c r="AJ93" s="44" t="str">
        <f>IF(AND(J93="F",  AH93&lt;&gt;"U/A",AE93=Prizewinners!$J$16),AF93,"")</f>
        <v/>
      </c>
      <c r="AK93" s="44" t="str">
        <f t="shared" si="53"/>
        <v/>
      </c>
      <c r="AL93" s="44" t="str">
        <f t="shared" si="54"/>
        <v/>
      </c>
      <c r="AM93" s="44" t="str">
        <f t="shared" si="58"/>
        <v>MOrion Harriers12</v>
      </c>
      <c r="AN93" s="44" t="str">
        <f t="shared" si="40"/>
        <v/>
      </c>
      <c r="AO93" s="44" t="str">
        <f t="shared" si="41"/>
        <v/>
      </c>
      <c r="AP93" s="44" t="str">
        <f t="shared" si="42"/>
        <v/>
      </c>
      <c r="AQ93" s="44" t="str">
        <f t="shared" si="55"/>
        <v>Paul Williams</v>
      </c>
    </row>
    <row r="94" spans="1:43">
      <c r="A94" s="51" t="str">
        <f t="shared" si="43"/>
        <v>FV45,1</v>
      </c>
      <c r="B94" s="51" t="str">
        <f t="shared" si="31"/>
        <v>F,15</v>
      </c>
      <c r="C94" s="50">
        <f t="shared" si="56"/>
        <v>93</v>
      </c>
      <c r="D94" s="4">
        <v>70</v>
      </c>
      <c r="E94" s="51">
        <f t="shared" si="32"/>
        <v>1</v>
      </c>
      <c r="F94" s="51">
        <f>COUNTIF(H$2:H94,H94)</f>
        <v>1</v>
      </c>
      <c r="G94" s="51">
        <f>COUNTIF(J$2:J94,J94)</f>
        <v>15</v>
      </c>
      <c r="H94" s="51" t="str">
        <f t="shared" si="33"/>
        <v>FV45</v>
      </c>
      <c r="I94" s="51" t="str">
        <f t="shared" si="34"/>
        <v>FV45</v>
      </c>
      <c r="J94" s="51" t="str">
        <f t="shared" si="35"/>
        <v>F</v>
      </c>
      <c r="K94" s="55" t="str">
        <f t="shared" si="36"/>
        <v>Mary Armitage</v>
      </c>
      <c r="L94" s="55" t="str">
        <f t="shared" si="37"/>
        <v>Orion Harriers</v>
      </c>
      <c r="M94" s="4"/>
      <c r="N94" s="6"/>
      <c r="O94" s="4">
        <v>9</v>
      </c>
      <c r="P94" s="58">
        <f t="shared" si="44"/>
        <v>0</v>
      </c>
      <c r="Q94" s="58">
        <f t="shared" si="45"/>
        <v>39</v>
      </c>
      <c r="R94" s="63">
        <f t="shared" si="46"/>
        <v>0</v>
      </c>
      <c r="S94" s="65">
        <f t="shared" si="47"/>
        <v>2.7083333333333334E-2</v>
      </c>
      <c r="T94" s="65">
        <f t="shared" si="48"/>
        <v>1.0416666666666667E-4</v>
      </c>
      <c r="U94" s="51">
        <f>COUNTIF(L$2:L94,L94)</f>
        <v>13</v>
      </c>
      <c r="V94" s="51">
        <f t="shared" si="38"/>
        <v>93</v>
      </c>
      <c r="W94" s="63">
        <f t="shared" si="57"/>
        <v>2.71875E-2</v>
      </c>
      <c r="X94" s="69">
        <f t="shared" si="49"/>
        <v>2.71875E-2</v>
      </c>
      <c r="Y94" s="71">
        <f t="shared" si="39"/>
        <v>0</v>
      </c>
      <c r="Z94" s="74" t="str">
        <f t="shared" si="30"/>
        <v/>
      </c>
      <c r="AA94" s="25"/>
      <c r="AB94" s="25"/>
      <c r="AC94" s="44" t="str">
        <f t="shared" si="50"/>
        <v/>
      </c>
      <c r="AD94" s="44" t="str">
        <f t="shared" si="51"/>
        <v>FOrion Harriers</v>
      </c>
      <c r="AE94" s="78">
        <f>IF(AD94="","",COUNTIF($AD$2:AD94,AD94))</f>
        <v>1</v>
      </c>
      <c r="AF94" s="79">
        <f>IF(AD94="","",SUMIF(AD$2:AD94,AD94,G$2:G94))</f>
        <v>15</v>
      </c>
      <c r="AG94" s="79" t="str">
        <f>IF(AK94&lt;&gt;"",COUNTIF($AK$1:AK93,AK94)+AK94,IF(AL94&lt;&gt;"",COUNTIF($AL$1:AL93,AL94)+AL94,""))</f>
        <v/>
      </c>
      <c r="AH94" s="79" t="str">
        <f t="shared" si="52"/>
        <v>Orion Harriers</v>
      </c>
      <c r="AI94" s="79" t="str">
        <f>IF(AND(J94="M", AH94&lt;&gt;"U/A",AE94=Prizewinners!$J$1),AF94,"")</f>
        <v/>
      </c>
      <c r="AJ94" s="44" t="str">
        <f>IF(AND(J94="F",  AH94&lt;&gt;"U/A",AE94=Prizewinners!$J$16),AF94,"")</f>
        <v/>
      </c>
      <c r="AK94" s="44" t="str">
        <f t="shared" si="53"/>
        <v/>
      </c>
      <c r="AL94" s="44" t="str">
        <f t="shared" si="54"/>
        <v/>
      </c>
      <c r="AM94" s="44" t="str">
        <f t="shared" si="58"/>
        <v>FOrion Harriers1</v>
      </c>
      <c r="AN94" s="44" t="str">
        <f t="shared" si="40"/>
        <v/>
      </c>
      <c r="AO94" s="44" t="str">
        <f t="shared" si="41"/>
        <v/>
      </c>
      <c r="AP94" s="44" t="str">
        <f t="shared" si="42"/>
        <v/>
      </c>
      <c r="AQ94" s="44" t="str">
        <f t="shared" si="55"/>
        <v>Mary Armitage</v>
      </c>
    </row>
    <row r="95" spans="1:43">
      <c r="A95" s="51" t="str">
        <f t="shared" si="43"/>
        <v>V50,21</v>
      </c>
      <c r="B95" s="51" t="str">
        <f t="shared" si="31"/>
        <v>M,79</v>
      </c>
      <c r="C95" s="50">
        <f t="shared" si="56"/>
        <v>94</v>
      </c>
      <c r="D95" s="4">
        <v>837</v>
      </c>
      <c r="E95" s="51">
        <f t="shared" si="32"/>
        <v>1</v>
      </c>
      <c r="F95" s="51">
        <f>COUNTIF(H$2:H95,H95)</f>
        <v>21</v>
      </c>
      <c r="G95" s="51">
        <f>COUNTIF(J$2:J95,J95)</f>
        <v>79</v>
      </c>
      <c r="H95" s="51" t="str">
        <f t="shared" si="33"/>
        <v>V50</v>
      </c>
      <c r="I95" s="51" t="str">
        <f t="shared" si="34"/>
        <v>V50</v>
      </c>
      <c r="J95" s="51" t="str">
        <f t="shared" si="35"/>
        <v>M</v>
      </c>
      <c r="K95" s="55" t="str">
        <f t="shared" si="36"/>
        <v>Declan Cullen</v>
      </c>
      <c r="L95" s="55" t="str">
        <f t="shared" si="37"/>
        <v>Ilford AC</v>
      </c>
      <c r="M95" s="4"/>
      <c r="N95" s="6"/>
      <c r="O95" s="4">
        <v>14</v>
      </c>
      <c r="P95" s="58">
        <f t="shared" si="44"/>
        <v>0</v>
      </c>
      <c r="Q95" s="58">
        <f t="shared" si="45"/>
        <v>39</v>
      </c>
      <c r="R95" s="63">
        <f t="shared" si="46"/>
        <v>0</v>
      </c>
      <c r="S95" s="65">
        <f t="shared" si="47"/>
        <v>2.7083333333333334E-2</v>
      </c>
      <c r="T95" s="65">
        <f t="shared" si="48"/>
        <v>1.6203703703703703E-4</v>
      </c>
      <c r="U95" s="51">
        <f>COUNTIF(L$2:L95,L95)</f>
        <v>14</v>
      </c>
      <c r="V95" s="51">
        <f t="shared" si="38"/>
        <v>94</v>
      </c>
      <c r="W95" s="63">
        <f t="shared" si="57"/>
        <v>2.7245370370370371E-2</v>
      </c>
      <c r="X95" s="69">
        <f t="shared" si="49"/>
        <v>2.7245370370370371E-2</v>
      </c>
      <c r="Y95" s="71">
        <f t="shared" si="39"/>
        <v>0</v>
      </c>
      <c r="Z95" s="74" t="str">
        <f t="shared" si="30"/>
        <v/>
      </c>
      <c r="AA95" s="25"/>
      <c r="AB95" s="25"/>
      <c r="AC95" s="44" t="str">
        <f t="shared" si="50"/>
        <v/>
      </c>
      <c r="AD95" s="44" t="str">
        <f t="shared" si="51"/>
        <v>MIlford AC</v>
      </c>
      <c r="AE95" s="78">
        <f>IF(AD95="","",COUNTIF($AD$2:AD95,AD95))</f>
        <v>11</v>
      </c>
      <c r="AF95" s="79">
        <f>IF(AD95="","",SUMIF(AD$2:AD95,AD95,G$2:G95))</f>
        <v>363</v>
      </c>
      <c r="AG95" s="79" t="str">
        <f>IF(AK95&lt;&gt;"",COUNTIF($AK$1:AK94,AK95)+AK95,IF(AL95&lt;&gt;"",COUNTIF($AL$1:AL94,AL95)+AL95,""))</f>
        <v/>
      </c>
      <c r="AH95" s="79" t="str">
        <f t="shared" si="52"/>
        <v>Ilford AC</v>
      </c>
      <c r="AI95" s="79" t="str">
        <f>IF(AND(J95="M", AH95&lt;&gt;"U/A",AE95=Prizewinners!$J$1),AF95,"")</f>
        <v/>
      </c>
      <c r="AJ95" s="44" t="str">
        <f>IF(AND(J95="F",  AH95&lt;&gt;"U/A",AE95=Prizewinners!$J$16),AF95,"")</f>
        <v/>
      </c>
      <c r="AK95" s="44" t="str">
        <f t="shared" si="53"/>
        <v/>
      </c>
      <c r="AL95" s="44" t="str">
        <f t="shared" si="54"/>
        <v/>
      </c>
      <c r="AM95" s="44" t="str">
        <f t="shared" si="58"/>
        <v>MIlford AC11</v>
      </c>
      <c r="AN95" s="44" t="str">
        <f t="shared" si="40"/>
        <v/>
      </c>
      <c r="AO95" s="44" t="str">
        <f t="shared" si="41"/>
        <v/>
      </c>
      <c r="AP95" s="44" t="str">
        <f t="shared" si="42"/>
        <v/>
      </c>
      <c r="AQ95" s="44" t="str">
        <f t="shared" si="55"/>
        <v>Declan Cullen</v>
      </c>
    </row>
    <row r="96" spans="1:43">
      <c r="A96" s="51" t="str">
        <f t="shared" si="43"/>
        <v>SW,5</v>
      </c>
      <c r="B96" s="51" t="str">
        <f t="shared" si="31"/>
        <v>F,16</v>
      </c>
      <c r="C96" s="50">
        <f t="shared" si="56"/>
        <v>95</v>
      </c>
      <c r="D96" s="4">
        <v>44</v>
      </c>
      <c r="E96" s="51">
        <f t="shared" si="32"/>
        <v>1</v>
      </c>
      <c r="F96" s="51">
        <f>COUNTIF(H$2:H96,H96)</f>
        <v>5</v>
      </c>
      <c r="G96" s="51">
        <f>COUNTIF(J$2:J96,J96)</f>
        <v>16</v>
      </c>
      <c r="H96" s="51" t="str">
        <f t="shared" si="33"/>
        <v>SW</v>
      </c>
      <c r="I96" s="51" t="str">
        <f t="shared" si="34"/>
        <v>SW</v>
      </c>
      <c r="J96" s="51" t="str">
        <f t="shared" si="35"/>
        <v>F</v>
      </c>
      <c r="K96" s="55" t="str">
        <f t="shared" si="36"/>
        <v>Jennifer Akroyd</v>
      </c>
      <c r="L96" s="55" t="str">
        <f t="shared" si="37"/>
        <v>Dagenham 88</v>
      </c>
      <c r="M96" s="4"/>
      <c r="N96" s="6"/>
      <c r="O96" s="4">
        <v>20</v>
      </c>
      <c r="P96" s="58">
        <f t="shared" si="44"/>
        <v>0</v>
      </c>
      <c r="Q96" s="58">
        <f t="shared" si="45"/>
        <v>39</v>
      </c>
      <c r="R96" s="63">
        <f t="shared" si="46"/>
        <v>0</v>
      </c>
      <c r="S96" s="65">
        <f t="shared" si="47"/>
        <v>2.7083333333333334E-2</v>
      </c>
      <c r="T96" s="65">
        <f t="shared" si="48"/>
        <v>2.3148148148148149E-4</v>
      </c>
      <c r="U96" s="51">
        <f>COUNTIF(L$2:L96,L96)</f>
        <v>4</v>
      </c>
      <c r="V96" s="51">
        <f t="shared" si="38"/>
        <v>95</v>
      </c>
      <c r="W96" s="63">
        <f t="shared" si="57"/>
        <v>2.7314814814814816E-2</v>
      </c>
      <c r="X96" s="69">
        <f t="shared" si="49"/>
        <v>2.7314814814814816E-2</v>
      </c>
      <c r="Y96" s="71">
        <f t="shared" si="39"/>
        <v>0</v>
      </c>
      <c r="Z96" s="74" t="str">
        <f t="shared" si="30"/>
        <v/>
      </c>
      <c r="AA96" s="25"/>
      <c r="AB96" s="25"/>
      <c r="AC96" s="44" t="str">
        <f t="shared" si="50"/>
        <v/>
      </c>
      <c r="AD96" s="44" t="str">
        <f t="shared" si="51"/>
        <v>FDagenham 88</v>
      </c>
      <c r="AE96" s="78">
        <f>IF(AD96="","",COUNTIF($AD$2:AD96,AD96))</f>
        <v>1</v>
      </c>
      <c r="AF96" s="79">
        <f>IF(AD96="","",SUMIF(AD$2:AD96,AD96,G$2:G96))</f>
        <v>16</v>
      </c>
      <c r="AG96" s="79" t="str">
        <f>IF(AK96&lt;&gt;"",COUNTIF($AK$1:AK95,AK96)+AK96,IF(AL96&lt;&gt;"",COUNTIF($AL$1:AL95,AL96)+AL96,""))</f>
        <v/>
      </c>
      <c r="AH96" s="79" t="str">
        <f t="shared" si="52"/>
        <v>Dagenham 88</v>
      </c>
      <c r="AI96" s="79" t="str">
        <f>IF(AND(J96="M", AH96&lt;&gt;"U/A",AE96=Prizewinners!$J$1),AF96,"")</f>
        <v/>
      </c>
      <c r="AJ96" s="44" t="str">
        <f>IF(AND(J96="F",  AH96&lt;&gt;"U/A",AE96=Prizewinners!$J$16),AF96,"")</f>
        <v/>
      </c>
      <c r="AK96" s="44" t="str">
        <f t="shared" si="53"/>
        <v/>
      </c>
      <c r="AL96" s="44" t="str">
        <f t="shared" si="54"/>
        <v/>
      </c>
      <c r="AM96" s="44" t="str">
        <f t="shared" si="58"/>
        <v>FDagenham 881</v>
      </c>
      <c r="AN96" s="44" t="str">
        <f t="shared" si="40"/>
        <v/>
      </c>
      <c r="AO96" s="44" t="str">
        <f t="shared" si="41"/>
        <v/>
      </c>
      <c r="AP96" s="44" t="str">
        <f t="shared" si="42"/>
        <v/>
      </c>
      <c r="AQ96" s="44" t="str">
        <f t="shared" si="55"/>
        <v>Jennifer Akroyd</v>
      </c>
    </row>
    <row r="97" spans="1:43">
      <c r="A97" s="51" t="str">
        <f t="shared" si="43"/>
        <v>SW,6</v>
      </c>
      <c r="B97" s="51" t="str">
        <f t="shared" si="31"/>
        <v>F,17</v>
      </c>
      <c r="C97" s="50">
        <f t="shared" si="56"/>
        <v>96</v>
      </c>
      <c r="D97" s="4">
        <v>20</v>
      </c>
      <c r="E97" s="51">
        <f t="shared" si="32"/>
        <v>1</v>
      </c>
      <c r="F97" s="51">
        <f>COUNTIF(H$2:H97,H97)</f>
        <v>6</v>
      </c>
      <c r="G97" s="51">
        <f>COUNTIF(J$2:J97,J97)</f>
        <v>17</v>
      </c>
      <c r="H97" s="51" t="str">
        <f t="shared" si="33"/>
        <v>SW</v>
      </c>
      <c r="I97" s="51" t="str">
        <f t="shared" si="34"/>
        <v>SW</v>
      </c>
      <c r="J97" s="51" t="str">
        <f t="shared" si="35"/>
        <v>F</v>
      </c>
      <c r="K97" s="55" t="str">
        <f t="shared" si="36"/>
        <v>Laura Jenkin</v>
      </c>
      <c r="L97" s="55" t="str">
        <f t="shared" si="37"/>
        <v>East London Runners</v>
      </c>
      <c r="M97" s="4"/>
      <c r="N97" s="6"/>
      <c r="O97" s="4">
        <v>26</v>
      </c>
      <c r="P97" s="58">
        <f t="shared" si="44"/>
        <v>0</v>
      </c>
      <c r="Q97" s="58">
        <f t="shared" si="45"/>
        <v>39</v>
      </c>
      <c r="R97" s="63">
        <f t="shared" si="46"/>
        <v>0</v>
      </c>
      <c r="S97" s="65">
        <f t="shared" si="47"/>
        <v>2.7083333333333334E-2</v>
      </c>
      <c r="T97" s="65">
        <f t="shared" si="48"/>
        <v>3.0092592592592595E-4</v>
      </c>
      <c r="U97" s="51">
        <f>COUNTIF(L$2:L97,L97)</f>
        <v>32</v>
      </c>
      <c r="V97" s="51">
        <f t="shared" si="38"/>
        <v>96</v>
      </c>
      <c r="W97" s="63">
        <f t="shared" si="57"/>
        <v>2.7384259259259261E-2</v>
      </c>
      <c r="X97" s="69">
        <f t="shared" si="49"/>
        <v>2.7384259259259261E-2</v>
      </c>
      <c r="Y97" s="71">
        <f t="shared" si="39"/>
        <v>0</v>
      </c>
      <c r="Z97" s="74" t="str">
        <f t="shared" si="30"/>
        <v/>
      </c>
      <c r="AA97" s="25"/>
      <c r="AB97" s="25"/>
      <c r="AC97" s="44" t="str">
        <f t="shared" si="50"/>
        <v/>
      </c>
      <c r="AD97" s="44" t="str">
        <f t="shared" si="51"/>
        <v>FEast London Runners</v>
      </c>
      <c r="AE97" s="78">
        <f>IF(AD97="","",COUNTIF($AD$2:AD97,AD97))</f>
        <v>7</v>
      </c>
      <c r="AF97" s="79">
        <f>IF(AD97="","",SUMIF(AD$2:AD97,AD97,G$2:G97))</f>
        <v>60</v>
      </c>
      <c r="AG97" s="79" t="str">
        <f>IF(AK97&lt;&gt;"",COUNTIF($AK$1:AK96,AK97)+AK97,IF(AL97&lt;&gt;"",COUNTIF($AL$1:AL96,AL97)+AL97,""))</f>
        <v/>
      </c>
      <c r="AH97" s="79" t="str">
        <f t="shared" si="52"/>
        <v>East London Runners</v>
      </c>
      <c r="AI97" s="79" t="str">
        <f>IF(AND(J97="M", AH97&lt;&gt;"U/A",AE97=Prizewinners!$J$1),AF97,"")</f>
        <v/>
      </c>
      <c r="AJ97" s="44" t="str">
        <f>IF(AND(J97="F",  AH97&lt;&gt;"U/A",AE97=Prizewinners!$J$16),AF97,"")</f>
        <v/>
      </c>
      <c r="AK97" s="44" t="str">
        <f t="shared" si="53"/>
        <v/>
      </c>
      <c r="AL97" s="44" t="str">
        <f t="shared" si="54"/>
        <v/>
      </c>
      <c r="AM97" s="44" t="str">
        <f t="shared" si="58"/>
        <v>FEast London Runners7</v>
      </c>
      <c r="AN97" s="44" t="str">
        <f t="shared" si="40"/>
        <v/>
      </c>
      <c r="AO97" s="44" t="str">
        <f t="shared" si="41"/>
        <v/>
      </c>
      <c r="AP97" s="44" t="str">
        <f t="shared" si="42"/>
        <v/>
      </c>
      <c r="AQ97" s="44" t="str">
        <f t="shared" si="55"/>
        <v>Laura Jenkin</v>
      </c>
    </row>
    <row r="98" spans="1:43">
      <c r="A98" s="51" t="str">
        <f t="shared" si="43"/>
        <v>V50,22</v>
      </c>
      <c r="B98" s="51" t="str">
        <f t="shared" si="31"/>
        <v>M,80</v>
      </c>
      <c r="C98" s="50">
        <f t="shared" si="56"/>
        <v>97</v>
      </c>
      <c r="D98" s="4">
        <v>955</v>
      </c>
      <c r="E98" s="51">
        <f t="shared" si="32"/>
        <v>1</v>
      </c>
      <c r="F98" s="51">
        <f>COUNTIF(H$2:H98,H98)</f>
        <v>22</v>
      </c>
      <c r="G98" s="51">
        <f>COUNTIF(J$2:J98,J98)</f>
        <v>80</v>
      </c>
      <c r="H98" s="51" t="str">
        <f t="shared" si="33"/>
        <v>V50</v>
      </c>
      <c r="I98" s="51" t="str">
        <f t="shared" si="34"/>
        <v>V50</v>
      </c>
      <c r="J98" s="51" t="str">
        <f t="shared" si="35"/>
        <v>M</v>
      </c>
      <c r="K98" s="55" t="str">
        <f t="shared" si="36"/>
        <v>David Elsom</v>
      </c>
      <c r="L98" s="55" t="str">
        <f t="shared" si="37"/>
        <v>East End Road Runners</v>
      </c>
      <c r="M98" s="4"/>
      <c r="N98" s="6"/>
      <c r="O98" s="4">
        <v>40</v>
      </c>
      <c r="P98" s="58">
        <f t="shared" si="44"/>
        <v>0</v>
      </c>
      <c r="Q98" s="58">
        <f t="shared" si="45"/>
        <v>39</v>
      </c>
      <c r="R98" s="63">
        <f t="shared" si="46"/>
        <v>0</v>
      </c>
      <c r="S98" s="65">
        <f t="shared" si="47"/>
        <v>2.7083333333333334E-2</v>
      </c>
      <c r="T98" s="65">
        <f t="shared" si="48"/>
        <v>4.6296296296296298E-4</v>
      </c>
      <c r="U98" s="51">
        <f>COUNTIF(L$2:L98,L98)</f>
        <v>9</v>
      </c>
      <c r="V98" s="51">
        <f t="shared" si="38"/>
        <v>97</v>
      </c>
      <c r="W98" s="63">
        <f t="shared" si="57"/>
        <v>2.7546296296296298E-2</v>
      </c>
      <c r="X98" s="69">
        <f t="shared" si="49"/>
        <v>2.7546296296296298E-2</v>
      </c>
      <c r="Y98" s="71">
        <f t="shared" si="39"/>
        <v>0</v>
      </c>
      <c r="Z98" s="74" t="str">
        <f t="shared" si="30"/>
        <v/>
      </c>
      <c r="AA98" s="25"/>
      <c r="AB98" s="25"/>
      <c r="AC98" s="44" t="str">
        <f t="shared" si="50"/>
        <v/>
      </c>
      <c r="AD98" s="44" t="str">
        <f t="shared" si="51"/>
        <v>MEast End Road Runners</v>
      </c>
      <c r="AE98" s="78">
        <f>IF(AD98="","",COUNTIF($AD$2:AD98,AD98))</f>
        <v>8</v>
      </c>
      <c r="AF98" s="79">
        <f>IF(AD98="","",SUMIF(AD$2:AD98,AD98,G$2:G98))</f>
        <v>347</v>
      </c>
      <c r="AG98" s="79" t="str">
        <f>IF(AK98&lt;&gt;"",COUNTIF($AK$1:AK97,AK98)+AK98,IF(AL98&lt;&gt;"",COUNTIF($AL$1:AL97,AL98)+AL98,""))</f>
        <v/>
      </c>
      <c r="AH98" s="79" t="str">
        <f t="shared" si="52"/>
        <v>East End Road Runners</v>
      </c>
      <c r="AI98" s="79" t="str">
        <f>IF(AND(J98="M", AH98&lt;&gt;"U/A",AE98=Prizewinners!$J$1),AF98,"")</f>
        <v/>
      </c>
      <c r="AJ98" s="44" t="str">
        <f>IF(AND(J98="F",  AH98&lt;&gt;"U/A",AE98=Prizewinners!$J$16),AF98,"")</f>
        <v/>
      </c>
      <c r="AK98" s="44" t="str">
        <f t="shared" si="53"/>
        <v/>
      </c>
      <c r="AL98" s="44" t="str">
        <f t="shared" si="54"/>
        <v/>
      </c>
      <c r="AM98" s="44" t="str">
        <f t="shared" si="58"/>
        <v>MEast End Road Runners8</v>
      </c>
      <c r="AN98" s="44" t="str">
        <f t="shared" si="40"/>
        <v/>
      </c>
      <c r="AO98" s="44" t="str">
        <f t="shared" si="41"/>
        <v/>
      </c>
      <c r="AP98" s="44" t="str">
        <f t="shared" si="42"/>
        <v/>
      </c>
      <c r="AQ98" s="44" t="str">
        <f t="shared" si="55"/>
        <v>David Elsom</v>
      </c>
    </row>
    <row r="99" spans="1:43">
      <c r="A99" s="51" t="str">
        <f t="shared" si="43"/>
        <v>SM,28</v>
      </c>
      <c r="B99" s="51" t="str">
        <f t="shared" si="31"/>
        <v>M,81</v>
      </c>
      <c r="C99" s="50">
        <f t="shared" si="56"/>
        <v>98</v>
      </c>
      <c r="D99" s="4">
        <v>948</v>
      </c>
      <c r="E99" s="51">
        <f t="shared" si="32"/>
        <v>1</v>
      </c>
      <c r="F99" s="51">
        <f>COUNTIF(H$2:H99,H99)</f>
        <v>28</v>
      </c>
      <c r="G99" s="51">
        <f>COUNTIF(J$2:J99,J99)</f>
        <v>81</v>
      </c>
      <c r="H99" s="51" t="str">
        <f t="shared" si="33"/>
        <v>SM</v>
      </c>
      <c r="I99" s="51" t="str">
        <f t="shared" si="34"/>
        <v>SM</v>
      </c>
      <c r="J99" s="51" t="str">
        <f t="shared" si="35"/>
        <v>M</v>
      </c>
      <c r="K99" s="55" t="str">
        <f t="shared" si="36"/>
        <v>David Fribbons</v>
      </c>
      <c r="L99" s="55" t="str">
        <f t="shared" si="37"/>
        <v>Havering 90 Joggers</v>
      </c>
      <c r="M99" s="4"/>
      <c r="N99" s="6"/>
      <c r="O99" s="4">
        <v>42</v>
      </c>
      <c r="P99" s="58">
        <f t="shared" si="44"/>
        <v>0</v>
      </c>
      <c r="Q99" s="58">
        <f t="shared" si="45"/>
        <v>39</v>
      </c>
      <c r="R99" s="63">
        <f t="shared" si="46"/>
        <v>0</v>
      </c>
      <c r="S99" s="65">
        <f t="shared" si="47"/>
        <v>2.7083333333333334E-2</v>
      </c>
      <c r="T99" s="65">
        <f t="shared" si="48"/>
        <v>4.861111111111111E-4</v>
      </c>
      <c r="U99" s="51">
        <f>COUNTIF(L$2:L99,L99)</f>
        <v>4</v>
      </c>
      <c r="V99" s="51">
        <f t="shared" si="38"/>
        <v>98</v>
      </c>
      <c r="W99" s="63">
        <f t="shared" si="57"/>
        <v>2.7569444444444445E-2</v>
      </c>
      <c r="X99" s="69">
        <f t="shared" si="49"/>
        <v>2.7569444444444445E-2</v>
      </c>
      <c r="Y99" s="71">
        <f t="shared" si="39"/>
        <v>0</v>
      </c>
      <c r="Z99" s="74" t="str">
        <f t="shared" si="30"/>
        <v/>
      </c>
      <c r="AA99" s="25"/>
      <c r="AB99" s="25"/>
      <c r="AC99" s="44" t="str">
        <f t="shared" si="50"/>
        <v/>
      </c>
      <c r="AD99" s="44" t="str">
        <f t="shared" si="51"/>
        <v>MHavering 90 Joggers</v>
      </c>
      <c r="AE99" s="78">
        <f>IF(AD99="","",COUNTIF($AD$2:AD99,AD99))</f>
        <v>4</v>
      </c>
      <c r="AF99" s="79">
        <f>IF(AD99="","",SUMIF(AD$2:AD99,AD99,G$2:G99))</f>
        <v>210</v>
      </c>
      <c r="AG99" s="79" t="str">
        <f>IF(AK99&lt;&gt;"",COUNTIF($AK$1:AK98,AK99)+AK99,IF(AL99&lt;&gt;"",COUNTIF($AL$1:AL98,AL99)+AL99,""))</f>
        <v/>
      </c>
      <c r="AH99" s="79" t="str">
        <f t="shared" si="52"/>
        <v>Havering 90 Joggers</v>
      </c>
      <c r="AI99" s="79" t="str">
        <f>IF(AND(J99="M", AH99&lt;&gt;"U/A",AE99=Prizewinners!$J$1),AF99,"")</f>
        <v/>
      </c>
      <c r="AJ99" s="44" t="str">
        <f>IF(AND(J99="F",  AH99&lt;&gt;"U/A",AE99=Prizewinners!$J$16),AF99,"")</f>
        <v/>
      </c>
      <c r="AK99" s="44" t="str">
        <f t="shared" si="53"/>
        <v/>
      </c>
      <c r="AL99" s="44" t="str">
        <f t="shared" si="54"/>
        <v/>
      </c>
      <c r="AM99" s="44" t="str">
        <f t="shared" si="58"/>
        <v>MHavering 90 Joggers4</v>
      </c>
      <c r="AN99" s="44" t="str">
        <f t="shared" si="40"/>
        <v/>
      </c>
      <c r="AO99" s="44" t="str">
        <f t="shared" si="41"/>
        <v/>
      </c>
      <c r="AP99" s="44" t="str">
        <f t="shared" si="42"/>
        <v/>
      </c>
      <c r="AQ99" s="44" t="str">
        <f t="shared" si="55"/>
        <v>David Fribbons</v>
      </c>
    </row>
    <row r="100" spans="1:43">
      <c r="A100" s="51" t="str">
        <f t="shared" si="43"/>
        <v>V40,26</v>
      </c>
      <c r="B100" s="51" t="str">
        <f t="shared" si="31"/>
        <v>M,82</v>
      </c>
      <c r="C100" s="50">
        <f t="shared" si="56"/>
        <v>99</v>
      </c>
      <c r="D100" s="4">
        <v>834</v>
      </c>
      <c r="E100" s="51">
        <f t="shared" si="32"/>
        <v>1</v>
      </c>
      <c r="F100" s="51">
        <f>COUNTIF(H$2:H100,H100)</f>
        <v>26</v>
      </c>
      <c r="G100" s="51">
        <f>COUNTIF(J$2:J100,J100)</f>
        <v>82</v>
      </c>
      <c r="H100" s="51" t="str">
        <f t="shared" si="33"/>
        <v>V40</v>
      </c>
      <c r="I100" s="51" t="str">
        <f t="shared" si="34"/>
        <v>V40</v>
      </c>
      <c r="J100" s="51" t="str">
        <f t="shared" si="35"/>
        <v>M</v>
      </c>
      <c r="K100" s="55" t="str">
        <f t="shared" si="36"/>
        <v>Billy Green</v>
      </c>
      <c r="L100" s="55" t="str">
        <f t="shared" si="37"/>
        <v>Ilford AC</v>
      </c>
      <c r="M100" s="4"/>
      <c r="N100" s="6"/>
      <c r="O100" s="4">
        <v>43</v>
      </c>
      <c r="P100" s="58">
        <f t="shared" si="44"/>
        <v>0</v>
      </c>
      <c r="Q100" s="58">
        <f t="shared" si="45"/>
        <v>39</v>
      </c>
      <c r="R100" s="63">
        <f t="shared" si="46"/>
        <v>0</v>
      </c>
      <c r="S100" s="65">
        <f t="shared" si="47"/>
        <v>2.7083333333333334E-2</v>
      </c>
      <c r="T100" s="65">
        <f t="shared" si="48"/>
        <v>4.9768518518518521E-4</v>
      </c>
      <c r="U100" s="51">
        <f>COUNTIF(L$2:L100,L100)</f>
        <v>15</v>
      </c>
      <c r="V100" s="51">
        <f t="shared" si="38"/>
        <v>99</v>
      </c>
      <c r="W100" s="63">
        <f t="shared" si="57"/>
        <v>2.7581018518518519E-2</v>
      </c>
      <c r="X100" s="69">
        <f t="shared" si="49"/>
        <v>2.7581018518518519E-2</v>
      </c>
      <c r="Y100" s="71">
        <f t="shared" si="39"/>
        <v>0</v>
      </c>
      <c r="Z100" s="74" t="str">
        <f t="shared" si="30"/>
        <v/>
      </c>
      <c r="AA100" s="25"/>
      <c r="AB100" s="25"/>
      <c r="AC100" s="44" t="str">
        <f t="shared" si="50"/>
        <v/>
      </c>
      <c r="AD100" s="44" t="str">
        <f t="shared" si="51"/>
        <v>MIlford AC</v>
      </c>
      <c r="AE100" s="78">
        <f>IF(AD100="","",COUNTIF($AD$2:AD100,AD100))</f>
        <v>12</v>
      </c>
      <c r="AF100" s="79">
        <f>IF(AD100="","",SUMIF(AD$2:AD100,AD100,G$2:G100))</f>
        <v>445</v>
      </c>
      <c r="AG100" s="79" t="str">
        <f>IF(AK100&lt;&gt;"",COUNTIF($AK$1:AK99,AK100)+AK100,IF(AL100&lt;&gt;"",COUNTIF($AL$1:AL99,AL100)+AL100,""))</f>
        <v/>
      </c>
      <c r="AH100" s="79" t="str">
        <f t="shared" si="52"/>
        <v>Ilford AC</v>
      </c>
      <c r="AI100" s="79" t="str">
        <f>IF(AND(J100="M", AH100&lt;&gt;"U/A",AE100=Prizewinners!$J$1),AF100,"")</f>
        <v/>
      </c>
      <c r="AJ100" s="44" t="str">
        <f>IF(AND(J100="F",  AH100&lt;&gt;"U/A",AE100=Prizewinners!$J$16),AF100,"")</f>
        <v/>
      </c>
      <c r="AK100" s="44" t="str">
        <f t="shared" si="53"/>
        <v/>
      </c>
      <c r="AL100" s="44" t="str">
        <f t="shared" si="54"/>
        <v/>
      </c>
      <c r="AM100" s="44" t="str">
        <f t="shared" si="58"/>
        <v>MIlford AC12</v>
      </c>
      <c r="AN100" s="44" t="str">
        <f t="shared" si="40"/>
        <v/>
      </c>
      <c r="AO100" s="44" t="str">
        <f t="shared" si="41"/>
        <v/>
      </c>
      <c r="AP100" s="44" t="str">
        <f t="shared" si="42"/>
        <v/>
      </c>
      <c r="AQ100" s="44" t="str">
        <f t="shared" si="55"/>
        <v>Billy Green</v>
      </c>
    </row>
    <row r="101" spans="1:43">
      <c r="A101" s="51" t="str">
        <f t="shared" si="43"/>
        <v>V60,4</v>
      </c>
      <c r="B101" s="51" t="str">
        <f t="shared" si="31"/>
        <v>M,83</v>
      </c>
      <c r="C101" s="50">
        <f t="shared" si="56"/>
        <v>100</v>
      </c>
      <c r="D101" s="4">
        <v>852</v>
      </c>
      <c r="E101" s="51">
        <f t="shared" si="32"/>
        <v>1</v>
      </c>
      <c r="F101" s="51">
        <f>COUNTIF(H$2:H101,H101)</f>
        <v>4</v>
      </c>
      <c r="G101" s="51">
        <f>COUNTIF(J$2:J101,J101)</f>
        <v>83</v>
      </c>
      <c r="H101" s="51" t="str">
        <f t="shared" si="33"/>
        <v>V60</v>
      </c>
      <c r="I101" s="51" t="str">
        <f t="shared" si="34"/>
        <v>V60</v>
      </c>
      <c r="J101" s="51" t="str">
        <f t="shared" si="35"/>
        <v>M</v>
      </c>
      <c r="K101" s="55" t="str">
        <f t="shared" si="36"/>
        <v>Rob Sargent</v>
      </c>
      <c r="L101" s="55" t="str">
        <f t="shared" si="37"/>
        <v>Ilford AC</v>
      </c>
      <c r="M101" s="4"/>
      <c r="N101" s="6"/>
      <c r="O101" s="4">
        <v>52</v>
      </c>
      <c r="P101" s="58">
        <f t="shared" si="44"/>
        <v>0</v>
      </c>
      <c r="Q101" s="58">
        <f t="shared" si="45"/>
        <v>39</v>
      </c>
      <c r="R101" s="63">
        <f t="shared" si="46"/>
        <v>0</v>
      </c>
      <c r="S101" s="65">
        <f t="shared" si="47"/>
        <v>2.7083333333333334E-2</v>
      </c>
      <c r="T101" s="65">
        <f t="shared" si="48"/>
        <v>6.018518518518519E-4</v>
      </c>
      <c r="U101" s="51">
        <f>COUNTIF(L$2:L101,L101)</f>
        <v>16</v>
      </c>
      <c r="V101" s="51">
        <f t="shared" si="38"/>
        <v>100</v>
      </c>
      <c r="W101" s="63">
        <f t="shared" si="57"/>
        <v>2.7685185185185188E-2</v>
      </c>
      <c r="X101" s="69">
        <f t="shared" si="49"/>
        <v>2.7685185185185188E-2</v>
      </c>
      <c r="Y101" s="71">
        <f t="shared" si="39"/>
        <v>0</v>
      </c>
      <c r="Z101" s="74" t="str">
        <f t="shared" si="30"/>
        <v/>
      </c>
      <c r="AA101" s="25"/>
      <c r="AB101" s="25"/>
      <c r="AC101" s="44" t="str">
        <f t="shared" si="50"/>
        <v/>
      </c>
      <c r="AD101" s="44" t="str">
        <f t="shared" si="51"/>
        <v>MIlford AC</v>
      </c>
      <c r="AE101" s="78">
        <f>IF(AD101="","",COUNTIF($AD$2:AD101,AD101))</f>
        <v>13</v>
      </c>
      <c r="AF101" s="79">
        <f>IF(AD101="","",SUMIF(AD$2:AD101,AD101,G$2:G101))</f>
        <v>528</v>
      </c>
      <c r="AG101" s="79" t="str">
        <f>IF(AK101&lt;&gt;"",COUNTIF($AK$1:AK100,AK101)+AK101,IF(AL101&lt;&gt;"",COUNTIF($AL$1:AL100,AL101)+AL101,""))</f>
        <v/>
      </c>
      <c r="AH101" s="79" t="str">
        <f t="shared" si="52"/>
        <v>Ilford AC</v>
      </c>
      <c r="AI101" s="79" t="str">
        <f>IF(AND(J101="M", AH101&lt;&gt;"U/A",AE101=Prizewinners!$J$1),AF101,"")</f>
        <v/>
      </c>
      <c r="AJ101" s="44" t="str">
        <f>IF(AND(J101="F",  AH101&lt;&gt;"U/A",AE101=Prizewinners!$J$16),AF101,"")</f>
        <v/>
      </c>
      <c r="AK101" s="44" t="str">
        <f t="shared" si="53"/>
        <v/>
      </c>
      <c r="AL101" s="44" t="str">
        <f t="shared" si="54"/>
        <v/>
      </c>
      <c r="AM101" s="44" t="str">
        <f t="shared" si="58"/>
        <v>MIlford AC13</v>
      </c>
      <c r="AN101" s="44" t="str">
        <f t="shared" si="40"/>
        <v/>
      </c>
      <c r="AO101" s="44" t="str">
        <f t="shared" si="41"/>
        <v/>
      </c>
      <c r="AP101" s="44" t="str">
        <f t="shared" si="42"/>
        <v/>
      </c>
      <c r="AQ101" s="44" t="str">
        <f t="shared" si="55"/>
        <v>Rob Sargent</v>
      </c>
    </row>
    <row r="102" spans="1:43">
      <c r="A102" s="51" t="str">
        <f t="shared" si="43"/>
        <v>V50,23</v>
      </c>
      <c r="B102" s="51" t="str">
        <f t="shared" si="31"/>
        <v>M,84</v>
      </c>
      <c r="C102" s="50">
        <f t="shared" si="56"/>
        <v>101</v>
      </c>
      <c r="D102" s="4">
        <v>946</v>
      </c>
      <c r="E102" s="51">
        <f t="shared" si="32"/>
        <v>1</v>
      </c>
      <c r="F102" s="51">
        <f>COUNTIF(H$2:H102,H102)</f>
        <v>23</v>
      </c>
      <c r="G102" s="51">
        <f>COUNTIF(J$2:J102,J102)</f>
        <v>84</v>
      </c>
      <c r="H102" s="51" t="str">
        <f t="shared" si="33"/>
        <v>V50</v>
      </c>
      <c r="I102" s="51" t="str">
        <f t="shared" si="34"/>
        <v>V50</v>
      </c>
      <c r="J102" s="51" t="str">
        <f t="shared" si="35"/>
        <v>M</v>
      </c>
      <c r="K102" s="55" t="str">
        <f t="shared" si="36"/>
        <v>David Bacon</v>
      </c>
      <c r="L102" s="55" t="str">
        <f t="shared" si="37"/>
        <v>Havering 90 Joggers</v>
      </c>
      <c r="M102" s="4"/>
      <c r="N102" s="6">
        <v>40</v>
      </c>
      <c r="O102" s="4">
        <v>1</v>
      </c>
      <c r="P102" s="58">
        <f t="shared" si="44"/>
        <v>0</v>
      </c>
      <c r="Q102" s="58">
        <f t="shared" si="45"/>
        <v>40</v>
      </c>
      <c r="R102" s="63">
        <f t="shared" si="46"/>
        <v>0</v>
      </c>
      <c r="S102" s="65">
        <f t="shared" si="47"/>
        <v>2.7777777777777776E-2</v>
      </c>
      <c r="T102" s="65">
        <f t="shared" si="48"/>
        <v>1.1574074074074073E-5</v>
      </c>
      <c r="U102" s="51">
        <f>COUNTIF(L$2:L102,L102)</f>
        <v>5</v>
      </c>
      <c r="V102" s="51">
        <f t="shared" si="38"/>
        <v>101</v>
      </c>
      <c r="W102" s="63">
        <f t="shared" si="57"/>
        <v>2.778935185185185E-2</v>
      </c>
      <c r="X102" s="69">
        <f t="shared" si="49"/>
        <v>2.778935185185185E-2</v>
      </c>
      <c r="Y102" s="71">
        <f t="shared" si="39"/>
        <v>0</v>
      </c>
      <c r="Z102" s="74" t="str">
        <f t="shared" si="30"/>
        <v/>
      </c>
      <c r="AA102" s="25"/>
      <c r="AB102" s="25"/>
      <c r="AC102" s="44" t="str">
        <f t="shared" si="50"/>
        <v/>
      </c>
      <c r="AD102" s="44" t="str">
        <f t="shared" si="51"/>
        <v>MHavering 90 Joggers</v>
      </c>
      <c r="AE102" s="78">
        <f>IF(AD102="","",COUNTIF($AD$2:AD102,AD102))</f>
        <v>5</v>
      </c>
      <c r="AF102" s="79">
        <f>IF(AD102="","",SUMIF(AD$2:AD102,AD102,G$2:G102))</f>
        <v>294</v>
      </c>
      <c r="AG102" s="79" t="str">
        <f>IF(AK102&lt;&gt;"",COUNTIF($AK$1:AK101,AK102)+AK102,IF(AL102&lt;&gt;"",COUNTIF($AL$1:AL101,AL102)+AL102,""))</f>
        <v/>
      </c>
      <c r="AH102" s="79" t="str">
        <f t="shared" si="52"/>
        <v>Havering 90 Joggers</v>
      </c>
      <c r="AI102" s="79" t="str">
        <f>IF(AND(J102="M", AH102&lt;&gt;"U/A",AE102=Prizewinners!$J$1),AF102,"")</f>
        <v/>
      </c>
      <c r="AJ102" s="44" t="str">
        <f>IF(AND(J102="F",  AH102&lt;&gt;"U/A",AE102=Prizewinners!$J$16),AF102,"")</f>
        <v/>
      </c>
      <c r="AK102" s="44" t="str">
        <f t="shared" si="53"/>
        <v/>
      </c>
      <c r="AL102" s="44" t="str">
        <f t="shared" si="54"/>
        <v/>
      </c>
      <c r="AM102" s="44" t="str">
        <f t="shared" si="58"/>
        <v>MHavering 90 Joggers5</v>
      </c>
      <c r="AN102" s="44" t="str">
        <f t="shared" si="40"/>
        <v/>
      </c>
      <c r="AO102" s="44" t="str">
        <f t="shared" si="41"/>
        <v/>
      </c>
      <c r="AP102" s="44" t="str">
        <f t="shared" si="42"/>
        <v/>
      </c>
      <c r="AQ102" s="44" t="str">
        <f t="shared" si="55"/>
        <v>David Bacon</v>
      </c>
    </row>
    <row r="103" spans="1:43">
      <c r="A103" s="51" t="str">
        <f t="shared" si="43"/>
        <v>SM,29</v>
      </c>
      <c r="B103" s="51" t="str">
        <f t="shared" si="31"/>
        <v>m,85</v>
      </c>
      <c r="C103" s="50">
        <f t="shared" si="56"/>
        <v>102</v>
      </c>
      <c r="D103" s="4">
        <v>978</v>
      </c>
      <c r="E103" s="51">
        <f t="shared" si="32"/>
        <v>1</v>
      </c>
      <c r="F103" s="51">
        <f>COUNTIF(H$2:H103,H103)</f>
        <v>29</v>
      </c>
      <c r="G103" s="51">
        <f>COUNTIF(J$2:J103,J103)</f>
        <v>85</v>
      </c>
      <c r="H103" s="51" t="str">
        <f t="shared" si="33"/>
        <v>SM</v>
      </c>
      <c r="I103" s="51" t="str">
        <f t="shared" si="34"/>
        <v>SM</v>
      </c>
      <c r="J103" s="51" t="str">
        <f t="shared" si="35"/>
        <v>m</v>
      </c>
      <c r="K103" s="55" t="str">
        <f t="shared" si="36"/>
        <v>Luke Elliott</v>
      </c>
      <c r="L103" s="55" t="str">
        <f t="shared" si="37"/>
        <v>Eton Manor</v>
      </c>
      <c r="M103" s="4"/>
      <c r="N103" s="6"/>
      <c r="O103" s="4">
        <v>7</v>
      </c>
      <c r="P103" s="58">
        <f t="shared" si="44"/>
        <v>0</v>
      </c>
      <c r="Q103" s="58">
        <f t="shared" si="45"/>
        <v>40</v>
      </c>
      <c r="R103" s="63">
        <f t="shared" si="46"/>
        <v>0</v>
      </c>
      <c r="S103" s="65">
        <f t="shared" si="47"/>
        <v>2.7777777777777776E-2</v>
      </c>
      <c r="T103" s="65">
        <f t="shared" si="48"/>
        <v>8.1018518518518516E-5</v>
      </c>
      <c r="U103" s="51">
        <f>COUNTIF(L$2:L103,L103)</f>
        <v>12</v>
      </c>
      <c r="V103" s="51">
        <f t="shared" si="38"/>
        <v>102</v>
      </c>
      <c r="W103" s="63">
        <f t="shared" si="57"/>
        <v>2.7858796296296295E-2</v>
      </c>
      <c r="X103" s="69">
        <f t="shared" si="49"/>
        <v>2.7858796296296295E-2</v>
      </c>
      <c r="Y103" s="71">
        <f t="shared" si="39"/>
        <v>0</v>
      </c>
      <c r="Z103" s="74" t="str">
        <f t="shared" si="30"/>
        <v/>
      </c>
      <c r="AA103" s="25"/>
      <c r="AB103" s="25"/>
      <c r="AC103" s="44" t="str">
        <f t="shared" si="50"/>
        <v/>
      </c>
      <c r="AD103" s="44" t="str">
        <f t="shared" si="51"/>
        <v>mEton Manor</v>
      </c>
      <c r="AE103" s="78">
        <f>IF(AD103="","",COUNTIF($AD$2:AD103,AD103))</f>
        <v>9</v>
      </c>
      <c r="AF103" s="79">
        <f>IF(AD103="","",SUMIF(AD$2:AD103,AD103,G$2:G103))</f>
        <v>442</v>
      </c>
      <c r="AG103" s="79" t="str">
        <f>IF(AK103&lt;&gt;"",COUNTIF($AK$1:AK102,AK103)+AK103,IF(AL103&lt;&gt;"",COUNTIF($AL$1:AL102,AL103)+AL103,""))</f>
        <v/>
      </c>
      <c r="AH103" s="79" t="str">
        <f t="shared" si="52"/>
        <v>Eton Manor</v>
      </c>
      <c r="AI103" s="79" t="str">
        <f>IF(AND(J103="M", AH103&lt;&gt;"U/A",AE103=Prizewinners!$J$1),AF103,"")</f>
        <v/>
      </c>
      <c r="AJ103" s="44" t="str">
        <f>IF(AND(J103="F",  AH103&lt;&gt;"U/A",AE103=Prizewinners!$J$16),AF103,"")</f>
        <v/>
      </c>
      <c r="AK103" s="44" t="str">
        <f t="shared" si="53"/>
        <v/>
      </c>
      <c r="AL103" s="44" t="str">
        <f t="shared" si="54"/>
        <v/>
      </c>
      <c r="AM103" s="44" t="str">
        <f t="shared" si="58"/>
        <v>mEton Manor9</v>
      </c>
      <c r="AN103" s="44" t="str">
        <f t="shared" si="40"/>
        <v/>
      </c>
      <c r="AO103" s="44" t="str">
        <f t="shared" si="41"/>
        <v/>
      </c>
      <c r="AP103" s="44" t="str">
        <f t="shared" si="42"/>
        <v/>
      </c>
      <c r="AQ103" s="44" t="str">
        <f t="shared" si="55"/>
        <v>Luke Elliott</v>
      </c>
    </row>
    <row r="104" spans="1:43">
      <c r="A104" s="51" t="str">
        <f t="shared" si="43"/>
        <v>FV45,2</v>
      </c>
      <c r="B104" s="51" t="str">
        <f t="shared" si="31"/>
        <v>F,18</v>
      </c>
      <c r="C104" s="50">
        <f t="shared" si="56"/>
        <v>103</v>
      </c>
      <c r="D104" s="4">
        <v>10</v>
      </c>
      <c r="E104" s="51">
        <f t="shared" si="32"/>
        <v>1</v>
      </c>
      <c r="F104" s="51">
        <f>COUNTIF(H$2:H104,H104)</f>
        <v>2</v>
      </c>
      <c r="G104" s="51">
        <f>COUNTIF(J$2:J104,J104)</f>
        <v>18</v>
      </c>
      <c r="H104" s="51" t="str">
        <f t="shared" si="33"/>
        <v>FV45</v>
      </c>
      <c r="I104" s="51" t="str">
        <f t="shared" si="34"/>
        <v>FV45</v>
      </c>
      <c r="J104" s="51" t="str">
        <f t="shared" si="35"/>
        <v>F</v>
      </c>
      <c r="K104" s="55" t="str">
        <f t="shared" si="36"/>
        <v>Louise Vacher</v>
      </c>
      <c r="L104" s="55" t="str">
        <f t="shared" si="37"/>
        <v>Eton Manor</v>
      </c>
      <c r="M104" s="4"/>
      <c r="N104" s="6"/>
      <c r="O104" s="4">
        <v>8</v>
      </c>
      <c r="P104" s="58">
        <f t="shared" si="44"/>
        <v>0</v>
      </c>
      <c r="Q104" s="58">
        <f t="shared" si="45"/>
        <v>40</v>
      </c>
      <c r="R104" s="63">
        <f t="shared" si="46"/>
        <v>0</v>
      </c>
      <c r="S104" s="65">
        <f t="shared" si="47"/>
        <v>2.7777777777777776E-2</v>
      </c>
      <c r="T104" s="65">
        <f t="shared" si="48"/>
        <v>9.2592592592592588E-5</v>
      </c>
      <c r="U104" s="51">
        <f>COUNTIF(L$2:L104,L104)</f>
        <v>13</v>
      </c>
      <c r="V104" s="51">
        <f t="shared" si="38"/>
        <v>103</v>
      </c>
      <c r="W104" s="63">
        <f t="shared" si="57"/>
        <v>2.7870370370370368E-2</v>
      </c>
      <c r="X104" s="69">
        <f t="shared" si="49"/>
        <v>2.7870370370370368E-2</v>
      </c>
      <c r="Y104" s="71">
        <f t="shared" si="39"/>
        <v>0</v>
      </c>
      <c r="Z104" s="74" t="str">
        <f t="shared" si="30"/>
        <v/>
      </c>
      <c r="AA104" s="25"/>
      <c r="AB104" s="25"/>
      <c r="AC104" s="44" t="str">
        <f t="shared" si="50"/>
        <v/>
      </c>
      <c r="AD104" s="44" t="str">
        <f t="shared" si="51"/>
        <v>FEton Manor</v>
      </c>
      <c r="AE104" s="78">
        <f>IF(AD104="","",COUNTIF($AD$2:AD104,AD104))</f>
        <v>4</v>
      </c>
      <c r="AF104" s="79">
        <f>IF(AD104="","",SUMIF(AD$2:AD104,AD104,G$2:G104))</f>
        <v>45</v>
      </c>
      <c r="AG104" s="79" t="str">
        <f>IF(AK104&lt;&gt;"",COUNTIF($AK$1:AK103,AK104)+AK104,IF(AL104&lt;&gt;"",COUNTIF($AL$1:AL103,AL104)+AL104,""))</f>
        <v/>
      </c>
      <c r="AH104" s="79" t="str">
        <f t="shared" si="52"/>
        <v>Eton Manor</v>
      </c>
      <c r="AI104" s="79" t="str">
        <f>IF(AND(J104="M", AH104&lt;&gt;"U/A",AE104=Prizewinners!$J$1),AF104,"")</f>
        <v/>
      </c>
      <c r="AJ104" s="44" t="str">
        <f>IF(AND(J104="F",  AH104&lt;&gt;"U/A",AE104=Prizewinners!$J$16),AF104,"")</f>
        <v/>
      </c>
      <c r="AK104" s="44" t="str">
        <f t="shared" si="53"/>
        <v/>
      </c>
      <c r="AL104" s="44" t="str">
        <f t="shared" si="54"/>
        <v/>
      </c>
      <c r="AM104" s="44" t="str">
        <f t="shared" si="58"/>
        <v>FEton Manor4</v>
      </c>
      <c r="AN104" s="44" t="str">
        <f t="shared" si="40"/>
        <v/>
      </c>
      <c r="AO104" s="44" t="str">
        <f t="shared" si="41"/>
        <v/>
      </c>
      <c r="AP104" s="44" t="str">
        <f t="shared" si="42"/>
        <v/>
      </c>
      <c r="AQ104" s="44" t="str">
        <f t="shared" si="55"/>
        <v>Louise Vacher</v>
      </c>
    </row>
    <row r="105" spans="1:43">
      <c r="A105" s="51" t="str">
        <f t="shared" si="43"/>
        <v>V40,27</v>
      </c>
      <c r="B105" s="51" t="str">
        <f t="shared" si="31"/>
        <v>M,86</v>
      </c>
      <c r="C105" s="50">
        <f t="shared" si="56"/>
        <v>104</v>
      </c>
      <c r="D105" s="4">
        <v>867</v>
      </c>
      <c r="E105" s="51">
        <f t="shared" si="32"/>
        <v>1</v>
      </c>
      <c r="F105" s="51">
        <f>COUNTIF(H$2:H105,H105)</f>
        <v>27</v>
      </c>
      <c r="G105" s="51">
        <f>COUNTIF(J$2:J105,J105)</f>
        <v>86</v>
      </c>
      <c r="H105" s="51" t="str">
        <f t="shared" si="33"/>
        <v>V40</v>
      </c>
      <c r="I105" s="51" t="str">
        <f t="shared" si="34"/>
        <v>V40</v>
      </c>
      <c r="J105" s="51" t="str">
        <f t="shared" si="35"/>
        <v>M</v>
      </c>
      <c r="K105" s="55" t="str">
        <f t="shared" si="36"/>
        <v>Steve Bywater</v>
      </c>
      <c r="L105" s="55" t="str">
        <f t="shared" si="37"/>
        <v>East London Runners</v>
      </c>
      <c r="M105" s="4"/>
      <c r="N105" s="6"/>
      <c r="O105" s="4">
        <v>12</v>
      </c>
      <c r="P105" s="58">
        <f t="shared" si="44"/>
        <v>0</v>
      </c>
      <c r="Q105" s="58">
        <f t="shared" si="45"/>
        <v>40</v>
      </c>
      <c r="R105" s="63">
        <f t="shared" si="46"/>
        <v>0</v>
      </c>
      <c r="S105" s="65">
        <f t="shared" si="47"/>
        <v>2.7777777777777776E-2</v>
      </c>
      <c r="T105" s="65">
        <f t="shared" si="48"/>
        <v>1.3888888888888889E-4</v>
      </c>
      <c r="U105" s="51">
        <f>COUNTIF(L$2:L105,L105)</f>
        <v>33</v>
      </c>
      <c r="V105" s="51">
        <f t="shared" si="38"/>
        <v>104</v>
      </c>
      <c r="W105" s="63">
        <f t="shared" si="57"/>
        <v>2.7916666666666666E-2</v>
      </c>
      <c r="X105" s="69">
        <f t="shared" si="49"/>
        <v>2.7916666666666666E-2</v>
      </c>
      <c r="Y105" s="71">
        <f t="shared" si="39"/>
        <v>0</v>
      </c>
      <c r="Z105" s="74" t="str">
        <f t="shared" si="30"/>
        <v/>
      </c>
      <c r="AA105" s="25"/>
      <c r="AB105" s="25"/>
      <c r="AC105" s="44" t="str">
        <f t="shared" si="50"/>
        <v/>
      </c>
      <c r="AD105" s="44" t="str">
        <f t="shared" si="51"/>
        <v>MEast London Runners</v>
      </c>
      <c r="AE105" s="78">
        <f>IF(AD105="","",COUNTIF($AD$2:AD105,AD105))</f>
        <v>26</v>
      </c>
      <c r="AF105" s="79">
        <f>IF(AD105="","",SUMIF(AD$2:AD105,AD105,G$2:G105))</f>
        <v>995</v>
      </c>
      <c r="AG105" s="79" t="str">
        <f>IF(AK105&lt;&gt;"",COUNTIF($AK$1:AK104,AK105)+AK105,IF(AL105&lt;&gt;"",COUNTIF($AL$1:AL104,AL105)+AL105,""))</f>
        <v/>
      </c>
      <c r="AH105" s="79" t="str">
        <f t="shared" si="52"/>
        <v>East London Runners</v>
      </c>
      <c r="AI105" s="79" t="str">
        <f>IF(AND(J105="M", AH105&lt;&gt;"U/A",AE105=Prizewinners!$J$1),AF105,"")</f>
        <v/>
      </c>
      <c r="AJ105" s="44" t="str">
        <f>IF(AND(J105="F",  AH105&lt;&gt;"U/A",AE105=Prizewinners!$J$16),AF105,"")</f>
        <v/>
      </c>
      <c r="AK105" s="44" t="str">
        <f t="shared" si="53"/>
        <v/>
      </c>
      <c r="AL105" s="44" t="str">
        <f t="shared" si="54"/>
        <v/>
      </c>
      <c r="AM105" s="44" t="str">
        <f t="shared" si="58"/>
        <v>MEast London Runners26</v>
      </c>
      <c r="AN105" s="44" t="str">
        <f t="shared" si="40"/>
        <v/>
      </c>
      <c r="AO105" s="44" t="str">
        <f t="shared" si="41"/>
        <v/>
      </c>
      <c r="AP105" s="44" t="str">
        <f t="shared" si="42"/>
        <v/>
      </c>
      <c r="AQ105" s="44" t="str">
        <f t="shared" si="55"/>
        <v>Steve Bywater</v>
      </c>
    </row>
    <row r="106" spans="1:43">
      <c r="A106" s="51" t="str">
        <f t="shared" si="43"/>
        <v>SM,30</v>
      </c>
      <c r="B106" s="51" t="str">
        <f t="shared" si="31"/>
        <v>M,87</v>
      </c>
      <c r="C106" s="50">
        <f t="shared" si="56"/>
        <v>105</v>
      </c>
      <c r="D106" s="4">
        <v>957</v>
      </c>
      <c r="E106" s="51">
        <f t="shared" si="32"/>
        <v>1</v>
      </c>
      <c r="F106" s="51">
        <f>COUNTIF(H$2:H106,H106)</f>
        <v>30</v>
      </c>
      <c r="G106" s="51">
        <f>COUNTIF(J$2:J106,J106)</f>
        <v>87</v>
      </c>
      <c r="H106" s="51" t="str">
        <f t="shared" si="33"/>
        <v>SM</v>
      </c>
      <c r="I106" s="51" t="str">
        <f t="shared" si="34"/>
        <v>SM</v>
      </c>
      <c r="J106" s="51" t="str">
        <f t="shared" si="35"/>
        <v>M</v>
      </c>
      <c r="K106" s="55" t="str">
        <f t="shared" si="36"/>
        <v>Gary Hunt</v>
      </c>
      <c r="L106" s="55" t="str">
        <f t="shared" si="37"/>
        <v>East End Road Runners</v>
      </c>
      <c r="M106" s="4"/>
      <c r="N106" s="6"/>
      <c r="O106" s="4">
        <v>18</v>
      </c>
      <c r="P106" s="58">
        <f t="shared" si="44"/>
        <v>0</v>
      </c>
      <c r="Q106" s="58">
        <f t="shared" si="45"/>
        <v>40</v>
      </c>
      <c r="R106" s="63">
        <f t="shared" si="46"/>
        <v>0</v>
      </c>
      <c r="S106" s="65">
        <f t="shared" si="47"/>
        <v>2.7777777777777776E-2</v>
      </c>
      <c r="T106" s="65">
        <f t="shared" si="48"/>
        <v>2.0833333333333335E-4</v>
      </c>
      <c r="U106" s="51">
        <f>COUNTIF(L$2:L106,L106)</f>
        <v>10</v>
      </c>
      <c r="V106" s="51">
        <f t="shared" si="38"/>
        <v>105</v>
      </c>
      <c r="W106" s="63">
        <f t="shared" si="57"/>
        <v>2.7986111111111111E-2</v>
      </c>
      <c r="X106" s="69">
        <f t="shared" si="49"/>
        <v>2.7986111111111111E-2</v>
      </c>
      <c r="Y106" s="71">
        <f t="shared" si="39"/>
        <v>0</v>
      </c>
      <c r="Z106" s="74" t="str">
        <f t="shared" si="30"/>
        <v/>
      </c>
      <c r="AA106" s="25"/>
      <c r="AB106" s="25"/>
      <c r="AC106" s="44" t="str">
        <f t="shared" si="50"/>
        <v/>
      </c>
      <c r="AD106" s="44" t="str">
        <f t="shared" si="51"/>
        <v>MEast End Road Runners</v>
      </c>
      <c r="AE106" s="78">
        <f>IF(AD106="","",COUNTIF($AD$2:AD106,AD106))</f>
        <v>9</v>
      </c>
      <c r="AF106" s="79">
        <f>IF(AD106="","",SUMIF(AD$2:AD106,AD106,G$2:G106))</f>
        <v>434</v>
      </c>
      <c r="AG106" s="79" t="str">
        <f>IF(AK106&lt;&gt;"",COUNTIF($AK$1:AK105,AK106)+AK106,IF(AL106&lt;&gt;"",COUNTIF($AL$1:AL105,AL106)+AL106,""))</f>
        <v/>
      </c>
      <c r="AH106" s="79" t="str">
        <f t="shared" si="52"/>
        <v>East End Road Runners</v>
      </c>
      <c r="AI106" s="79" t="str">
        <f>IF(AND(J106="M", AH106&lt;&gt;"U/A",AE106=Prizewinners!$J$1),AF106,"")</f>
        <v/>
      </c>
      <c r="AJ106" s="44" t="str">
        <f>IF(AND(J106="F",  AH106&lt;&gt;"U/A",AE106=Prizewinners!$J$16),AF106,"")</f>
        <v/>
      </c>
      <c r="AK106" s="44" t="str">
        <f t="shared" si="53"/>
        <v/>
      </c>
      <c r="AL106" s="44" t="str">
        <f t="shared" si="54"/>
        <v/>
      </c>
      <c r="AM106" s="44" t="str">
        <f t="shared" si="58"/>
        <v>MEast End Road Runners9</v>
      </c>
      <c r="AN106" s="44" t="str">
        <f t="shared" si="40"/>
        <v/>
      </c>
      <c r="AO106" s="44" t="str">
        <f t="shared" si="41"/>
        <v/>
      </c>
      <c r="AP106" s="44" t="str">
        <f t="shared" si="42"/>
        <v/>
      </c>
      <c r="AQ106" s="44" t="str">
        <f t="shared" si="55"/>
        <v>Gary Hunt</v>
      </c>
    </row>
    <row r="107" spans="1:43">
      <c r="A107" s="51" t="str">
        <f t="shared" si="43"/>
        <v>V50,24</v>
      </c>
      <c r="B107" s="51" t="str">
        <f t="shared" si="31"/>
        <v>M,88</v>
      </c>
      <c r="C107" s="50">
        <f t="shared" si="56"/>
        <v>106</v>
      </c>
      <c r="D107" s="4">
        <v>894</v>
      </c>
      <c r="E107" s="51">
        <f t="shared" si="32"/>
        <v>1</v>
      </c>
      <c r="F107" s="51">
        <f>COUNTIF(H$2:H107,H107)</f>
        <v>24</v>
      </c>
      <c r="G107" s="51">
        <f>COUNTIF(J$2:J107,J107)</f>
        <v>88</v>
      </c>
      <c r="H107" s="51" t="str">
        <f t="shared" si="33"/>
        <v>V50</v>
      </c>
      <c r="I107" s="51" t="str">
        <f t="shared" si="34"/>
        <v>V50</v>
      </c>
      <c r="J107" s="51" t="str">
        <f t="shared" si="35"/>
        <v>M</v>
      </c>
      <c r="K107" s="55" t="str">
        <f t="shared" si="36"/>
        <v>David Dixon</v>
      </c>
      <c r="L107" s="55" t="str">
        <f t="shared" si="37"/>
        <v>Havering 90 Joggers</v>
      </c>
      <c r="M107" s="4"/>
      <c r="N107" s="6"/>
      <c r="O107" s="4">
        <v>19</v>
      </c>
      <c r="P107" s="58">
        <f t="shared" si="44"/>
        <v>0</v>
      </c>
      <c r="Q107" s="58">
        <f t="shared" si="45"/>
        <v>40</v>
      </c>
      <c r="R107" s="63">
        <f t="shared" si="46"/>
        <v>0</v>
      </c>
      <c r="S107" s="65">
        <f t="shared" si="47"/>
        <v>2.7777777777777776E-2</v>
      </c>
      <c r="T107" s="65">
        <f t="shared" si="48"/>
        <v>2.199074074074074E-4</v>
      </c>
      <c r="U107" s="51">
        <f>COUNTIF(L$2:L107,L107)</f>
        <v>6</v>
      </c>
      <c r="V107" s="51">
        <f t="shared" si="38"/>
        <v>106</v>
      </c>
      <c r="W107" s="63">
        <f t="shared" si="57"/>
        <v>2.7997685185185184E-2</v>
      </c>
      <c r="X107" s="69">
        <f t="shared" si="49"/>
        <v>2.7997685185185184E-2</v>
      </c>
      <c r="Y107" s="71">
        <f t="shared" si="39"/>
        <v>0</v>
      </c>
      <c r="Z107" s="74" t="str">
        <f t="shared" si="30"/>
        <v/>
      </c>
      <c r="AA107" s="25"/>
      <c r="AB107" s="25"/>
      <c r="AC107" s="44" t="str">
        <f t="shared" si="50"/>
        <v/>
      </c>
      <c r="AD107" s="44" t="str">
        <f t="shared" si="51"/>
        <v>MHavering 90 Joggers</v>
      </c>
      <c r="AE107" s="78">
        <f>IF(AD107="","",COUNTIF($AD$2:AD107,AD107))</f>
        <v>6</v>
      </c>
      <c r="AF107" s="79">
        <f>IF(AD107="","",SUMIF(AD$2:AD107,AD107,G$2:G107))</f>
        <v>382</v>
      </c>
      <c r="AG107" s="79" t="str">
        <f>IF(AK107&lt;&gt;"",COUNTIF($AK$1:AK106,AK107)+AK107,IF(AL107&lt;&gt;"",COUNTIF($AL$1:AL106,AL107)+AL107,""))</f>
        <v/>
      </c>
      <c r="AH107" s="79" t="str">
        <f t="shared" si="52"/>
        <v>Havering 90 Joggers</v>
      </c>
      <c r="AI107" s="79" t="str">
        <f>IF(AND(J107="M", AH107&lt;&gt;"U/A",AE107=Prizewinners!$J$1),AF107,"")</f>
        <v/>
      </c>
      <c r="AJ107" s="44" t="str">
        <f>IF(AND(J107="F",  AH107&lt;&gt;"U/A",AE107=Prizewinners!$J$16),AF107,"")</f>
        <v/>
      </c>
      <c r="AK107" s="44" t="str">
        <f t="shared" si="53"/>
        <v/>
      </c>
      <c r="AL107" s="44" t="str">
        <f t="shared" si="54"/>
        <v/>
      </c>
      <c r="AM107" s="44" t="str">
        <f t="shared" si="58"/>
        <v>MHavering 90 Joggers6</v>
      </c>
      <c r="AN107" s="44" t="str">
        <f t="shared" si="40"/>
        <v/>
      </c>
      <c r="AO107" s="44" t="str">
        <f t="shared" si="41"/>
        <v/>
      </c>
      <c r="AP107" s="44" t="str">
        <f t="shared" si="42"/>
        <v/>
      </c>
      <c r="AQ107" s="44" t="str">
        <f t="shared" si="55"/>
        <v>David Dixon</v>
      </c>
    </row>
    <row r="108" spans="1:43">
      <c r="A108" s="51" t="str">
        <f t="shared" si="43"/>
        <v>V60,5</v>
      </c>
      <c r="B108" s="51" t="str">
        <f t="shared" si="31"/>
        <v>M,89</v>
      </c>
      <c r="C108" s="50">
        <f t="shared" si="56"/>
        <v>107</v>
      </c>
      <c r="D108" s="4">
        <v>890</v>
      </c>
      <c r="E108" s="51">
        <f t="shared" si="32"/>
        <v>1</v>
      </c>
      <c r="F108" s="51">
        <f>COUNTIF(H$2:H108,H108)</f>
        <v>5</v>
      </c>
      <c r="G108" s="51">
        <f>COUNTIF(J$2:J108,J108)</f>
        <v>89</v>
      </c>
      <c r="H108" s="51" t="str">
        <f t="shared" si="33"/>
        <v>V60</v>
      </c>
      <c r="I108" s="51" t="str">
        <f t="shared" si="34"/>
        <v>V60</v>
      </c>
      <c r="J108" s="51" t="str">
        <f t="shared" si="35"/>
        <v>M</v>
      </c>
      <c r="K108" s="55" t="str">
        <f t="shared" si="36"/>
        <v>John White</v>
      </c>
      <c r="L108" s="55" t="str">
        <f t="shared" si="37"/>
        <v>East London Runners</v>
      </c>
      <c r="M108" s="4"/>
      <c r="N108" s="6"/>
      <c r="O108" s="4">
        <v>20</v>
      </c>
      <c r="P108" s="58">
        <f t="shared" si="44"/>
        <v>0</v>
      </c>
      <c r="Q108" s="58">
        <f t="shared" si="45"/>
        <v>40</v>
      </c>
      <c r="R108" s="63">
        <f t="shared" si="46"/>
        <v>0</v>
      </c>
      <c r="S108" s="65">
        <f t="shared" si="47"/>
        <v>2.7777777777777776E-2</v>
      </c>
      <c r="T108" s="65">
        <f t="shared" si="48"/>
        <v>2.3148148148148149E-4</v>
      </c>
      <c r="U108" s="51">
        <f>COUNTIF(L$2:L108,L108)</f>
        <v>34</v>
      </c>
      <c r="V108" s="51">
        <f t="shared" si="38"/>
        <v>107</v>
      </c>
      <c r="W108" s="63">
        <f t="shared" si="57"/>
        <v>2.8009259259259258E-2</v>
      </c>
      <c r="X108" s="69">
        <f t="shared" si="49"/>
        <v>2.8009259259259258E-2</v>
      </c>
      <c r="Y108" s="71">
        <f t="shared" si="39"/>
        <v>0</v>
      </c>
      <c r="Z108" s="74" t="str">
        <f t="shared" si="30"/>
        <v/>
      </c>
      <c r="AA108" s="25"/>
      <c r="AB108" s="25"/>
      <c r="AC108" s="44" t="str">
        <f t="shared" si="50"/>
        <v/>
      </c>
      <c r="AD108" s="44" t="str">
        <f t="shared" si="51"/>
        <v>MEast London Runners</v>
      </c>
      <c r="AE108" s="78">
        <f>IF(AD108="","",COUNTIF($AD$2:AD108,AD108))</f>
        <v>27</v>
      </c>
      <c r="AF108" s="79">
        <f>IF(AD108="","",SUMIF(AD$2:AD108,AD108,G$2:G108))</f>
        <v>1084</v>
      </c>
      <c r="AG108" s="79" t="str">
        <f>IF(AK108&lt;&gt;"",COUNTIF($AK$1:AK107,AK108)+AK108,IF(AL108&lt;&gt;"",COUNTIF($AL$1:AL107,AL108)+AL108,""))</f>
        <v/>
      </c>
      <c r="AH108" s="79" t="str">
        <f t="shared" si="52"/>
        <v>East London Runners</v>
      </c>
      <c r="AI108" s="79" t="str">
        <f>IF(AND(J108="M", AH108&lt;&gt;"U/A",AE108=Prizewinners!$J$1),AF108,"")</f>
        <v/>
      </c>
      <c r="AJ108" s="44" t="str">
        <f>IF(AND(J108="F",  AH108&lt;&gt;"U/A",AE108=Prizewinners!$J$16),AF108,"")</f>
        <v/>
      </c>
      <c r="AK108" s="44" t="str">
        <f t="shared" si="53"/>
        <v/>
      </c>
      <c r="AL108" s="44" t="str">
        <f t="shared" si="54"/>
        <v/>
      </c>
      <c r="AM108" s="44" t="str">
        <f t="shared" si="58"/>
        <v>MEast London Runners27</v>
      </c>
      <c r="AN108" s="44" t="str">
        <f t="shared" si="40"/>
        <v/>
      </c>
      <c r="AO108" s="44" t="str">
        <f t="shared" si="41"/>
        <v/>
      </c>
      <c r="AP108" s="44" t="str">
        <f t="shared" si="42"/>
        <v/>
      </c>
      <c r="AQ108" s="44" t="str">
        <f t="shared" si="55"/>
        <v>John White</v>
      </c>
    </row>
    <row r="109" spans="1:43">
      <c r="A109" s="51" t="str">
        <f t="shared" si="43"/>
        <v>SW,7</v>
      </c>
      <c r="B109" s="51" t="str">
        <f t="shared" si="31"/>
        <v>F,19</v>
      </c>
      <c r="C109" s="50">
        <f t="shared" si="56"/>
        <v>108</v>
      </c>
      <c r="D109" s="4">
        <v>82</v>
      </c>
      <c r="E109" s="51">
        <f t="shared" si="32"/>
        <v>1</v>
      </c>
      <c r="F109" s="51">
        <f>COUNTIF(H$2:H109,H109)</f>
        <v>7</v>
      </c>
      <c r="G109" s="51">
        <f>COUNTIF(J$2:J109,J109)</f>
        <v>19</v>
      </c>
      <c r="H109" s="51" t="str">
        <f t="shared" si="33"/>
        <v>SW</v>
      </c>
      <c r="I109" s="51" t="str">
        <f t="shared" si="34"/>
        <v>SW</v>
      </c>
      <c r="J109" s="51" t="str">
        <f t="shared" si="35"/>
        <v>F</v>
      </c>
      <c r="K109" s="55" t="str">
        <f t="shared" si="36"/>
        <v>Celine Homsey</v>
      </c>
      <c r="L109" s="55" t="str">
        <f t="shared" si="37"/>
        <v>East End Road Runners</v>
      </c>
      <c r="M109" s="4"/>
      <c r="N109" s="6"/>
      <c r="O109" s="4">
        <v>36</v>
      </c>
      <c r="P109" s="58">
        <f t="shared" si="44"/>
        <v>0</v>
      </c>
      <c r="Q109" s="58">
        <f t="shared" si="45"/>
        <v>40</v>
      </c>
      <c r="R109" s="63">
        <f t="shared" si="46"/>
        <v>0</v>
      </c>
      <c r="S109" s="65">
        <f t="shared" si="47"/>
        <v>2.7777777777777776E-2</v>
      </c>
      <c r="T109" s="65">
        <f t="shared" si="48"/>
        <v>4.1666666666666669E-4</v>
      </c>
      <c r="U109" s="51">
        <f>COUNTIF(L$2:L109,L109)</f>
        <v>11</v>
      </c>
      <c r="V109" s="51">
        <f t="shared" si="38"/>
        <v>108</v>
      </c>
      <c r="W109" s="63">
        <f t="shared" si="57"/>
        <v>2.8194444444444442E-2</v>
      </c>
      <c r="X109" s="69">
        <f t="shared" si="49"/>
        <v>2.8194444444444442E-2</v>
      </c>
      <c r="Y109" s="71">
        <f t="shared" si="39"/>
        <v>0</v>
      </c>
      <c r="Z109" s="74" t="str">
        <f t="shared" si="30"/>
        <v/>
      </c>
      <c r="AA109" s="25"/>
      <c r="AB109" s="25"/>
      <c r="AC109" s="44" t="str">
        <f t="shared" si="50"/>
        <v/>
      </c>
      <c r="AD109" s="44" t="str">
        <f t="shared" si="51"/>
        <v>FEast End Road Runners</v>
      </c>
      <c r="AE109" s="78">
        <f>IF(AD109="","",COUNTIF($AD$2:AD109,AD109))</f>
        <v>2</v>
      </c>
      <c r="AF109" s="79">
        <f>IF(AD109="","",SUMIF(AD$2:AD109,AD109,G$2:G109))</f>
        <v>29</v>
      </c>
      <c r="AG109" s="79" t="str">
        <f>IF(AK109&lt;&gt;"",COUNTIF($AK$1:AK108,AK109)+AK109,IF(AL109&lt;&gt;"",COUNTIF($AL$1:AL108,AL109)+AL109,""))</f>
        <v/>
      </c>
      <c r="AH109" s="79" t="str">
        <f t="shared" si="52"/>
        <v>East End Road Runners</v>
      </c>
      <c r="AI109" s="79" t="str">
        <f>IF(AND(J109="M", AH109&lt;&gt;"U/A",AE109=Prizewinners!$J$1),AF109,"")</f>
        <v/>
      </c>
      <c r="AJ109" s="44" t="str">
        <f>IF(AND(J109="F",  AH109&lt;&gt;"U/A",AE109=Prizewinners!$J$16),AF109,"")</f>
        <v/>
      </c>
      <c r="AK109" s="44" t="str">
        <f t="shared" si="53"/>
        <v/>
      </c>
      <c r="AL109" s="44" t="str">
        <f t="shared" si="54"/>
        <v/>
      </c>
      <c r="AM109" s="44" t="str">
        <f t="shared" si="58"/>
        <v>FEast End Road Runners2</v>
      </c>
      <c r="AN109" s="44" t="str">
        <f t="shared" si="40"/>
        <v/>
      </c>
      <c r="AO109" s="44" t="str">
        <f t="shared" si="41"/>
        <v/>
      </c>
      <c r="AP109" s="44" t="str">
        <f t="shared" si="42"/>
        <v/>
      </c>
      <c r="AQ109" s="44" t="str">
        <f t="shared" si="55"/>
        <v>Celine Homsey</v>
      </c>
    </row>
    <row r="110" spans="1:43">
      <c r="A110" s="51" t="str">
        <f t="shared" si="43"/>
        <v>V50,25</v>
      </c>
      <c r="B110" s="51" t="str">
        <f t="shared" si="31"/>
        <v>M,90</v>
      </c>
      <c r="C110" s="50">
        <f t="shared" si="56"/>
        <v>109</v>
      </c>
      <c r="D110" s="4">
        <v>904</v>
      </c>
      <c r="E110" s="51">
        <f t="shared" si="32"/>
        <v>1</v>
      </c>
      <c r="F110" s="51">
        <f>COUNTIF(H$2:H110,H110)</f>
        <v>25</v>
      </c>
      <c r="G110" s="51">
        <f>COUNTIF(J$2:J110,J110)</f>
        <v>90</v>
      </c>
      <c r="H110" s="51" t="str">
        <f t="shared" si="33"/>
        <v>V50</v>
      </c>
      <c r="I110" s="51" t="str">
        <f t="shared" si="34"/>
        <v>V50</v>
      </c>
      <c r="J110" s="51" t="str">
        <f t="shared" si="35"/>
        <v>M</v>
      </c>
      <c r="K110" s="55" t="str">
        <f t="shared" si="36"/>
        <v>Neil Moses</v>
      </c>
      <c r="L110" s="55" t="str">
        <f t="shared" si="37"/>
        <v>Havering 90 Joggers</v>
      </c>
      <c r="M110" s="4"/>
      <c r="N110" s="6"/>
      <c r="O110" s="4">
        <v>48</v>
      </c>
      <c r="P110" s="58">
        <f t="shared" si="44"/>
        <v>0</v>
      </c>
      <c r="Q110" s="58">
        <f t="shared" si="45"/>
        <v>40</v>
      </c>
      <c r="R110" s="63">
        <f t="shared" si="46"/>
        <v>0</v>
      </c>
      <c r="S110" s="65">
        <f t="shared" si="47"/>
        <v>2.7777777777777776E-2</v>
      </c>
      <c r="T110" s="65">
        <f t="shared" si="48"/>
        <v>5.5555555555555556E-4</v>
      </c>
      <c r="U110" s="51">
        <f>COUNTIF(L$2:L110,L110)</f>
        <v>7</v>
      </c>
      <c r="V110" s="51">
        <f t="shared" si="38"/>
        <v>109</v>
      </c>
      <c r="W110" s="63">
        <f t="shared" si="57"/>
        <v>2.8333333333333332E-2</v>
      </c>
      <c r="X110" s="69">
        <f t="shared" si="49"/>
        <v>2.8333333333333332E-2</v>
      </c>
      <c r="Y110" s="71">
        <f t="shared" si="39"/>
        <v>0</v>
      </c>
      <c r="Z110" s="74" t="str">
        <f t="shared" si="30"/>
        <v/>
      </c>
      <c r="AA110" s="25"/>
      <c r="AB110" s="25"/>
      <c r="AC110" s="44" t="str">
        <f t="shared" si="50"/>
        <v/>
      </c>
      <c r="AD110" s="44" t="str">
        <f t="shared" si="51"/>
        <v>MHavering 90 Joggers</v>
      </c>
      <c r="AE110" s="78">
        <f>IF(AD110="","",COUNTIF($AD$2:AD110,AD110))</f>
        <v>7</v>
      </c>
      <c r="AF110" s="79">
        <f>IF(AD110="","",SUMIF(AD$2:AD110,AD110,G$2:G110))</f>
        <v>472</v>
      </c>
      <c r="AG110" s="79" t="str">
        <f>IF(AK110&lt;&gt;"",COUNTIF($AK$1:AK109,AK110)+AK110,IF(AL110&lt;&gt;"",COUNTIF($AL$1:AL109,AL110)+AL110,""))</f>
        <v/>
      </c>
      <c r="AH110" s="79" t="str">
        <f t="shared" si="52"/>
        <v>Havering 90 Joggers</v>
      </c>
      <c r="AI110" s="79" t="str">
        <f>IF(AND(J110="M", AH110&lt;&gt;"U/A",AE110=Prizewinners!$J$1),AF110,"")</f>
        <v/>
      </c>
      <c r="AJ110" s="44" t="str">
        <f>IF(AND(J110="F",  AH110&lt;&gt;"U/A",AE110=Prizewinners!$J$16),AF110,"")</f>
        <v/>
      </c>
      <c r="AK110" s="44" t="str">
        <f t="shared" si="53"/>
        <v/>
      </c>
      <c r="AL110" s="44" t="str">
        <f t="shared" si="54"/>
        <v/>
      </c>
      <c r="AM110" s="44" t="str">
        <f t="shared" si="58"/>
        <v>MHavering 90 Joggers7</v>
      </c>
      <c r="AN110" s="44" t="str">
        <f t="shared" si="40"/>
        <v/>
      </c>
      <c r="AO110" s="44" t="str">
        <f t="shared" si="41"/>
        <v/>
      </c>
      <c r="AP110" s="44" t="str">
        <f t="shared" si="42"/>
        <v/>
      </c>
      <c r="AQ110" s="44" t="str">
        <f t="shared" si="55"/>
        <v>Neil Moses</v>
      </c>
    </row>
    <row r="111" spans="1:43">
      <c r="A111" s="51" t="str">
        <f t="shared" si="43"/>
        <v>FV35,7</v>
      </c>
      <c r="B111" s="51" t="str">
        <f t="shared" si="31"/>
        <v>F,20</v>
      </c>
      <c r="C111" s="50">
        <f t="shared" si="56"/>
        <v>110</v>
      </c>
      <c r="D111" s="4">
        <v>89</v>
      </c>
      <c r="E111" s="51">
        <f t="shared" si="32"/>
        <v>1</v>
      </c>
      <c r="F111" s="51">
        <f>COUNTIF(H$2:H111,H111)</f>
        <v>7</v>
      </c>
      <c r="G111" s="51">
        <f>COUNTIF(J$2:J111,J111)</f>
        <v>20</v>
      </c>
      <c r="H111" s="51" t="str">
        <f t="shared" si="33"/>
        <v>FV35</v>
      </c>
      <c r="I111" s="51" t="str">
        <f t="shared" si="34"/>
        <v>FV35</v>
      </c>
      <c r="J111" s="51" t="str">
        <f t="shared" si="35"/>
        <v>F</v>
      </c>
      <c r="K111" s="55" t="str">
        <f t="shared" si="36"/>
        <v>Natalie Traylen</v>
      </c>
      <c r="L111" s="55" t="str">
        <f t="shared" si="37"/>
        <v>East End Road Runners</v>
      </c>
      <c r="M111" s="4"/>
      <c r="N111" s="6"/>
      <c r="O111" s="4">
        <v>50</v>
      </c>
      <c r="P111" s="58">
        <f t="shared" si="44"/>
        <v>0</v>
      </c>
      <c r="Q111" s="58">
        <f t="shared" si="45"/>
        <v>40</v>
      </c>
      <c r="R111" s="63">
        <f t="shared" si="46"/>
        <v>0</v>
      </c>
      <c r="S111" s="65">
        <f t="shared" si="47"/>
        <v>2.7777777777777776E-2</v>
      </c>
      <c r="T111" s="65">
        <f t="shared" si="48"/>
        <v>5.7870370370370367E-4</v>
      </c>
      <c r="U111" s="51">
        <f>COUNTIF(L$2:L111,L111)</f>
        <v>12</v>
      </c>
      <c r="V111" s="51">
        <f t="shared" si="38"/>
        <v>110</v>
      </c>
      <c r="W111" s="63">
        <f t="shared" si="57"/>
        <v>2.8356481481481479E-2</v>
      </c>
      <c r="X111" s="69">
        <f t="shared" si="49"/>
        <v>2.8356481481481479E-2</v>
      </c>
      <c r="Y111" s="71">
        <f t="shared" si="39"/>
        <v>0</v>
      </c>
      <c r="Z111" s="74" t="str">
        <f t="shared" si="30"/>
        <v/>
      </c>
      <c r="AA111" s="25"/>
      <c r="AB111" s="25"/>
      <c r="AC111" s="44" t="str">
        <f t="shared" si="50"/>
        <v>F4</v>
      </c>
      <c r="AD111" s="44" t="str">
        <f t="shared" si="51"/>
        <v>FEast End Road Runners</v>
      </c>
      <c r="AE111" s="78">
        <f>IF(AD111="","",COUNTIF($AD$2:AD111,AD111))</f>
        <v>3</v>
      </c>
      <c r="AF111" s="79">
        <f>IF(AD111="","",SUMIF(AD$2:AD111,AD111,G$2:G111))</f>
        <v>49</v>
      </c>
      <c r="AG111" s="79">
        <f>IF(AK111&lt;&gt;"",COUNTIF($AK$1:AK110,AK111)+AK111,IF(AL111&lt;&gt;"",COUNTIF($AL$1:AL110,AL111)+AL111,""))</f>
        <v>4</v>
      </c>
      <c r="AH111" s="79" t="str">
        <f t="shared" si="52"/>
        <v>East End Road Runners</v>
      </c>
      <c r="AI111" s="79" t="str">
        <f>IF(AND(J111="M", AH111&lt;&gt;"U/A",AE111=Prizewinners!$J$1),AF111,"")</f>
        <v/>
      </c>
      <c r="AJ111" s="44">
        <f>IF(AND(J111="F",  AH111&lt;&gt;"U/A",AE111=Prizewinners!$J$16),AF111,"")</f>
        <v>49</v>
      </c>
      <c r="AK111" s="44" t="str">
        <f t="shared" si="53"/>
        <v/>
      </c>
      <c r="AL111" s="44">
        <f t="shared" si="54"/>
        <v>4</v>
      </c>
      <c r="AM111" s="44" t="str">
        <f t="shared" si="58"/>
        <v>FEast End Road Runners3</v>
      </c>
      <c r="AN111" s="44" t="str">
        <f t="shared" si="40"/>
        <v>Heather Mclarnon</v>
      </c>
      <c r="AO111" s="44" t="str">
        <f t="shared" si="41"/>
        <v>Celine Homsey</v>
      </c>
      <c r="AP111" s="44" t="str">
        <f t="shared" si="42"/>
        <v>Natalie Traylen</v>
      </c>
      <c r="AQ111" s="44" t="str">
        <f t="shared" si="55"/>
        <v>Natalie Traylen</v>
      </c>
    </row>
    <row r="112" spans="1:43">
      <c r="A112" s="51" t="str">
        <f t="shared" si="43"/>
        <v>FV45,3</v>
      </c>
      <c r="B112" s="51" t="str">
        <f t="shared" si="31"/>
        <v>f,21</v>
      </c>
      <c r="C112" s="50">
        <f t="shared" si="56"/>
        <v>111</v>
      </c>
      <c r="D112" s="4">
        <v>97</v>
      </c>
      <c r="E112" s="51">
        <f t="shared" si="32"/>
        <v>1</v>
      </c>
      <c r="F112" s="51">
        <f>COUNTIF(H$2:H112,H112)</f>
        <v>3</v>
      </c>
      <c r="G112" s="51">
        <f>COUNTIF(J$2:J112,J112)</f>
        <v>21</v>
      </c>
      <c r="H112" s="51" t="str">
        <f t="shared" si="33"/>
        <v>FV45</v>
      </c>
      <c r="I112" s="51" t="str">
        <f t="shared" si="34"/>
        <v>FV45</v>
      </c>
      <c r="J112" s="51" t="str">
        <f t="shared" si="35"/>
        <v>f</v>
      </c>
      <c r="K112" s="55" t="str">
        <f t="shared" si="36"/>
        <v>Pippa Dowswell</v>
      </c>
      <c r="L112" s="55" t="str">
        <f t="shared" si="37"/>
        <v>Orion Harriers</v>
      </c>
      <c r="M112" s="4"/>
      <c r="N112" s="6"/>
      <c r="O112" s="4">
        <v>52</v>
      </c>
      <c r="P112" s="58">
        <f t="shared" si="44"/>
        <v>0</v>
      </c>
      <c r="Q112" s="58">
        <f t="shared" si="45"/>
        <v>40</v>
      </c>
      <c r="R112" s="63">
        <f t="shared" si="46"/>
        <v>0</v>
      </c>
      <c r="S112" s="65">
        <f t="shared" si="47"/>
        <v>2.7777777777777776E-2</v>
      </c>
      <c r="T112" s="65">
        <f t="shared" si="48"/>
        <v>6.018518518518519E-4</v>
      </c>
      <c r="U112" s="51">
        <f>COUNTIF(L$2:L112,L112)</f>
        <v>14</v>
      </c>
      <c r="V112" s="51">
        <f t="shared" si="38"/>
        <v>111</v>
      </c>
      <c r="W112" s="63">
        <f t="shared" si="57"/>
        <v>2.837962962962963E-2</v>
      </c>
      <c r="X112" s="69">
        <f t="shared" si="49"/>
        <v>2.837962962962963E-2</v>
      </c>
      <c r="Y112" s="71">
        <f t="shared" si="39"/>
        <v>0</v>
      </c>
      <c r="Z112" s="74" t="str">
        <f t="shared" si="30"/>
        <v/>
      </c>
      <c r="AA112" s="25"/>
      <c r="AB112" s="25"/>
      <c r="AC112" s="44" t="str">
        <f t="shared" si="50"/>
        <v/>
      </c>
      <c r="AD112" s="44" t="str">
        <f t="shared" si="51"/>
        <v>fOrion Harriers</v>
      </c>
      <c r="AE112" s="78">
        <f>IF(AD112="","",COUNTIF($AD$2:AD112,AD112))</f>
        <v>2</v>
      </c>
      <c r="AF112" s="79">
        <f>IF(AD112="","",SUMIF(AD$2:AD112,AD112,G$2:G112))</f>
        <v>36</v>
      </c>
      <c r="AG112" s="79" t="str">
        <f>IF(AK112&lt;&gt;"",COUNTIF($AK$1:AK111,AK112)+AK112,IF(AL112&lt;&gt;"",COUNTIF($AL$1:AL111,AL112)+AL112,""))</f>
        <v/>
      </c>
      <c r="AH112" s="79" t="str">
        <f t="shared" si="52"/>
        <v>Orion Harriers</v>
      </c>
      <c r="AI112" s="79" t="str">
        <f>IF(AND(J112="M", AH112&lt;&gt;"U/A",AE112=Prizewinners!$J$1),AF112,"")</f>
        <v/>
      </c>
      <c r="AJ112" s="44" t="str">
        <f>IF(AND(J112="F",  AH112&lt;&gt;"U/A",AE112=Prizewinners!$J$16),AF112,"")</f>
        <v/>
      </c>
      <c r="AK112" s="44" t="str">
        <f t="shared" si="53"/>
        <v/>
      </c>
      <c r="AL112" s="44" t="str">
        <f t="shared" si="54"/>
        <v/>
      </c>
      <c r="AM112" s="44" t="str">
        <f t="shared" si="58"/>
        <v>fOrion Harriers2</v>
      </c>
      <c r="AN112" s="44" t="str">
        <f t="shared" si="40"/>
        <v/>
      </c>
      <c r="AO112" s="44" t="str">
        <f t="shared" si="41"/>
        <v/>
      </c>
      <c r="AP112" s="44" t="str">
        <f t="shared" si="42"/>
        <v/>
      </c>
      <c r="AQ112" s="44" t="str">
        <f t="shared" si="55"/>
        <v>Pippa Dowswell</v>
      </c>
    </row>
    <row r="113" spans="1:43">
      <c r="A113" s="51" t="str">
        <f t="shared" si="43"/>
        <v>FV45,4</v>
      </c>
      <c r="B113" s="51" t="str">
        <f t="shared" si="31"/>
        <v>F,22</v>
      </c>
      <c r="C113" s="50">
        <f t="shared" si="56"/>
        <v>112</v>
      </c>
      <c r="D113" s="4">
        <v>3</v>
      </c>
      <c r="E113" s="51">
        <f t="shared" si="32"/>
        <v>1</v>
      </c>
      <c r="F113" s="51">
        <f>COUNTIF(H$2:H113,H113)</f>
        <v>4</v>
      </c>
      <c r="G113" s="51">
        <f>COUNTIF(J$2:J113,J113)</f>
        <v>22</v>
      </c>
      <c r="H113" s="51" t="str">
        <f t="shared" si="33"/>
        <v>FV45</v>
      </c>
      <c r="I113" s="51" t="str">
        <f t="shared" si="34"/>
        <v>FV45</v>
      </c>
      <c r="J113" s="51" t="str">
        <f t="shared" si="35"/>
        <v>F</v>
      </c>
      <c r="K113" s="55" t="str">
        <f t="shared" si="36"/>
        <v>Dianne Crisp</v>
      </c>
      <c r="L113" s="55" t="str">
        <f t="shared" si="37"/>
        <v>Ilford AC</v>
      </c>
      <c r="M113" s="4"/>
      <c r="N113" s="6"/>
      <c r="O113" s="4">
        <v>55</v>
      </c>
      <c r="P113" s="58">
        <f t="shared" si="44"/>
        <v>0</v>
      </c>
      <c r="Q113" s="58">
        <f t="shared" si="45"/>
        <v>40</v>
      </c>
      <c r="R113" s="63">
        <f t="shared" si="46"/>
        <v>0</v>
      </c>
      <c r="S113" s="65">
        <f t="shared" si="47"/>
        <v>2.7777777777777776E-2</v>
      </c>
      <c r="T113" s="65">
        <f t="shared" si="48"/>
        <v>6.3657407407407413E-4</v>
      </c>
      <c r="U113" s="51">
        <f>COUNTIF(L$2:L113,L113)</f>
        <v>17</v>
      </c>
      <c r="V113" s="51">
        <f t="shared" si="38"/>
        <v>112</v>
      </c>
      <c r="W113" s="63">
        <f t="shared" si="57"/>
        <v>2.841435185185185E-2</v>
      </c>
      <c r="X113" s="69">
        <f t="shared" si="49"/>
        <v>2.841435185185185E-2</v>
      </c>
      <c r="Y113" s="71">
        <f t="shared" si="39"/>
        <v>0</v>
      </c>
      <c r="Z113" s="74" t="str">
        <f t="shared" si="30"/>
        <v/>
      </c>
      <c r="AA113" s="25"/>
      <c r="AB113" s="25"/>
      <c r="AC113" s="44" t="str">
        <f t="shared" si="50"/>
        <v/>
      </c>
      <c r="AD113" s="44" t="str">
        <f t="shared" si="51"/>
        <v>FIlford AC</v>
      </c>
      <c r="AE113" s="78">
        <f>IF(AD113="","",COUNTIF($AD$2:AD113,AD113))</f>
        <v>4</v>
      </c>
      <c r="AF113" s="79">
        <f>IF(AD113="","",SUMIF(AD$2:AD113,AD113,G$2:G113))</f>
        <v>39</v>
      </c>
      <c r="AG113" s="79" t="str">
        <f>IF(AK113&lt;&gt;"",COUNTIF($AK$1:AK112,AK113)+AK113,IF(AL113&lt;&gt;"",COUNTIF($AL$1:AL112,AL113)+AL113,""))</f>
        <v/>
      </c>
      <c r="AH113" s="79" t="str">
        <f t="shared" si="52"/>
        <v>Ilford AC</v>
      </c>
      <c r="AI113" s="79" t="str">
        <f>IF(AND(J113="M", AH113&lt;&gt;"U/A",AE113=Prizewinners!$J$1),AF113,"")</f>
        <v/>
      </c>
      <c r="AJ113" s="44" t="str">
        <f>IF(AND(J113="F",  AH113&lt;&gt;"U/A",AE113=Prizewinners!$J$16),AF113,"")</f>
        <v/>
      </c>
      <c r="AK113" s="44" t="str">
        <f t="shared" si="53"/>
        <v/>
      </c>
      <c r="AL113" s="44" t="str">
        <f t="shared" si="54"/>
        <v/>
      </c>
      <c r="AM113" s="44" t="str">
        <f t="shared" si="58"/>
        <v>FIlford AC4</v>
      </c>
      <c r="AN113" s="44" t="str">
        <f t="shared" si="40"/>
        <v/>
      </c>
      <c r="AO113" s="44" t="str">
        <f t="shared" si="41"/>
        <v/>
      </c>
      <c r="AP113" s="44" t="str">
        <f t="shared" si="42"/>
        <v/>
      </c>
      <c r="AQ113" s="44" t="str">
        <f t="shared" si="55"/>
        <v>Dianne Crisp</v>
      </c>
    </row>
    <row r="114" spans="1:43">
      <c r="A114" s="51" t="str">
        <f t="shared" si="43"/>
        <v>V60,6</v>
      </c>
      <c r="B114" s="51" t="str">
        <f t="shared" si="31"/>
        <v>M,91</v>
      </c>
      <c r="C114" s="50">
        <f t="shared" si="56"/>
        <v>113</v>
      </c>
      <c r="D114" s="4">
        <v>866</v>
      </c>
      <c r="E114" s="51">
        <f t="shared" si="32"/>
        <v>1</v>
      </c>
      <c r="F114" s="51">
        <f>COUNTIF(H$2:H114,H114)</f>
        <v>6</v>
      </c>
      <c r="G114" s="51">
        <f>COUNTIF(J$2:J114,J114)</f>
        <v>91</v>
      </c>
      <c r="H114" s="51" t="str">
        <f t="shared" si="33"/>
        <v>V60</v>
      </c>
      <c r="I114" s="51" t="str">
        <f t="shared" si="34"/>
        <v>V60</v>
      </c>
      <c r="J114" s="51" t="str">
        <f t="shared" si="35"/>
        <v>M</v>
      </c>
      <c r="K114" s="55" t="str">
        <f t="shared" si="36"/>
        <v>Frank Brownlie</v>
      </c>
      <c r="L114" s="55" t="str">
        <f t="shared" si="37"/>
        <v>East London Runners</v>
      </c>
      <c r="M114" s="4"/>
      <c r="N114" s="6">
        <v>41</v>
      </c>
      <c r="O114" s="4">
        <v>0</v>
      </c>
      <c r="P114" s="58">
        <f t="shared" si="44"/>
        <v>0</v>
      </c>
      <c r="Q114" s="58">
        <f t="shared" si="45"/>
        <v>41</v>
      </c>
      <c r="R114" s="63">
        <f t="shared" si="46"/>
        <v>0</v>
      </c>
      <c r="S114" s="65">
        <f t="shared" si="47"/>
        <v>2.8472222222222222E-2</v>
      </c>
      <c r="T114" s="65">
        <f t="shared" si="48"/>
        <v>0</v>
      </c>
      <c r="U114" s="51">
        <f>COUNTIF(L$2:L114,L114)</f>
        <v>35</v>
      </c>
      <c r="V114" s="51">
        <f t="shared" si="38"/>
        <v>113</v>
      </c>
      <c r="W114" s="63">
        <f t="shared" si="57"/>
        <v>2.8472222222222222E-2</v>
      </c>
      <c r="X114" s="69">
        <f t="shared" si="49"/>
        <v>2.8472222222222222E-2</v>
      </c>
      <c r="Y114" s="71">
        <f t="shared" si="39"/>
        <v>0</v>
      </c>
      <c r="Z114" s="74" t="str">
        <f t="shared" si="30"/>
        <v/>
      </c>
      <c r="AA114" s="25"/>
      <c r="AB114" s="25"/>
      <c r="AC114" s="44" t="str">
        <f t="shared" si="50"/>
        <v/>
      </c>
      <c r="AD114" s="44" t="str">
        <f t="shared" si="51"/>
        <v>MEast London Runners</v>
      </c>
      <c r="AE114" s="78">
        <f>IF(AD114="","",COUNTIF($AD$2:AD114,AD114))</f>
        <v>28</v>
      </c>
      <c r="AF114" s="79">
        <f>IF(AD114="","",SUMIF(AD$2:AD114,AD114,G$2:G114))</f>
        <v>1175</v>
      </c>
      <c r="AG114" s="79" t="str">
        <f>IF(AK114&lt;&gt;"",COUNTIF($AK$1:AK113,AK114)+AK114,IF(AL114&lt;&gt;"",COUNTIF($AL$1:AL113,AL114)+AL114,""))</f>
        <v/>
      </c>
      <c r="AH114" s="79" t="str">
        <f t="shared" si="52"/>
        <v>East London Runners</v>
      </c>
      <c r="AI114" s="79" t="str">
        <f>IF(AND(J114="M", AH114&lt;&gt;"U/A",AE114=Prizewinners!$J$1),AF114,"")</f>
        <v/>
      </c>
      <c r="AJ114" s="44" t="str">
        <f>IF(AND(J114="F",  AH114&lt;&gt;"U/A",AE114=Prizewinners!$J$16),AF114,"")</f>
        <v/>
      </c>
      <c r="AK114" s="44" t="str">
        <f t="shared" si="53"/>
        <v/>
      </c>
      <c r="AL114" s="44" t="str">
        <f t="shared" si="54"/>
        <v/>
      </c>
      <c r="AM114" s="44" t="str">
        <f t="shared" si="58"/>
        <v>MEast London Runners28</v>
      </c>
      <c r="AN114" s="44" t="str">
        <f t="shared" si="40"/>
        <v/>
      </c>
      <c r="AO114" s="44" t="str">
        <f t="shared" si="41"/>
        <v/>
      </c>
      <c r="AP114" s="44" t="str">
        <f t="shared" si="42"/>
        <v/>
      </c>
      <c r="AQ114" s="44" t="str">
        <f t="shared" si="55"/>
        <v>Frank Brownlie</v>
      </c>
    </row>
    <row r="115" spans="1:43">
      <c r="A115" s="51" t="str">
        <f t="shared" si="43"/>
        <v>SM,31</v>
      </c>
      <c r="B115" s="51" t="str">
        <f t="shared" si="31"/>
        <v>M,92</v>
      </c>
      <c r="C115" s="50">
        <f t="shared" si="56"/>
        <v>114</v>
      </c>
      <c r="D115" s="4">
        <v>914</v>
      </c>
      <c r="E115" s="51">
        <f t="shared" si="32"/>
        <v>1</v>
      </c>
      <c r="F115" s="51">
        <f>COUNTIF(H$2:H115,H115)</f>
        <v>31</v>
      </c>
      <c r="G115" s="51">
        <f>COUNTIF(J$2:J115,J115)</f>
        <v>92</v>
      </c>
      <c r="H115" s="51" t="str">
        <f t="shared" si="33"/>
        <v>SM</v>
      </c>
      <c r="I115" s="51" t="str">
        <f t="shared" si="34"/>
        <v>SM</v>
      </c>
      <c r="J115" s="51" t="str">
        <f t="shared" si="35"/>
        <v>M</v>
      </c>
      <c r="K115" s="55" t="str">
        <f t="shared" si="36"/>
        <v>Daniel Allen</v>
      </c>
      <c r="L115" s="55" t="str">
        <f t="shared" si="37"/>
        <v>Dagenham 88</v>
      </c>
      <c r="M115" s="4"/>
      <c r="N115" s="6"/>
      <c r="O115" s="4">
        <v>16</v>
      </c>
      <c r="P115" s="58">
        <f t="shared" si="44"/>
        <v>0</v>
      </c>
      <c r="Q115" s="58">
        <f t="shared" si="45"/>
        <v>41</v>
      </c>
      <c r="R115" s="63">
        <f t="shared" si="46"/>
        <v>0</v>
      </c>
      <c r="S115" s="65">
        <f t="shared" si="47"/>
        <v>2.8472222222222222E-2</v>
      </c>
      <c r="T115" s="65">
        <f t="shared" si="48"/>
        <v>1.8518518518518518E-4</v>
      </c>
      <c r="U115" s="51">
        <f>COUNTIF(L$2:L115,L115)</f>
        <v>5</v>
      </c>
      <c r="V115" s="51">
        <f t="shared" si="38"/>
        <v>114</v>
      </c>
      <c r="W115" s="63">
        <f t="shared" si="57"/>
        <v>2.8657407407407406E-2</v>
      </c>
      <c r="X115" s="69">
        <f t="shared" si="49"/>
        <v>2.8657407407407406E-2</v>
      </c>
      <c r="Y115" s="71">
        <f t="shared" si="39"/>
        <v>0</v>
      </c>
      <c r="Z115" s="74" t="str">
        <f t="shared" si="30"/>
        <v/>
      </c>
      <c r="AA115" s="25"/>
      <c r="AB115" s="25"/>
      <c r="AC115" s="44" t="str">
        <f t="shared" si="50"/>
        <v/>
      </c>
      <c r="AD115" s="44" t="str">
        <f t="shared" si="51"/>
        <v>MDagenham 88</v>
      </c>
      <c r="AE115" s="78">
        <f>IF(AD115="","",COUNTIF($AD$2:AD115,AD115))</f>
        <v>4</v>
      </c>
      <c r="AF115" s="79">
        <f>IF(AD115="","",SUMIF(AD$2:AD115,AD115,G$2:G115))</f>
        <v>183</v>
      </c>
      <c r="AG115" s="79" t="str">
        <f>IF(AK115&lt;&gt;"",COUNTIF($AK$1:AK114,AK115)+AK115,IF(AL115&lt;&gt;"",COUNTIF($AL$1:AL114,AL115)+AL115,""))</f>
        <v/>
      </c>
      <c r="AH115" s="79" t="str">
        <f t="shared" si="52"/>
        <v>Dagenham 88</v>
      </c>
      <c r="AI115" s="79" t="str">
        <f>IF(AND(J115="M", AH115&lt;&gt;"U/A",AE115=Prizewinners!$J$1),AF115,"")</f>
        <v/>
      </c>
      <c r="AJ115" s="44" t="str">
        <f>IF(AND(J115="F",  AH115&lt;&gt;"U/A",AE115=Prizewinners!$J$16),AF115,"")</f>
        <v/>
      </c>
      <c r="AK115" s="44" t="str">
        <f t="shared" si="53"/>
        <v/>
      </c>
      <c r="AL115" s="44" t="str">
        <f t="shared" si="54"/>
        <v/>
      </c>
      <c r="AM115" s="44" t="str">
        <f t="shared" si="58"/>
        <v>MDagenham 884</v>
      </c>
      <c r="AN115" s="44" t="str">
        <f t="shared" si="40"/>
        <v/>
      </c>
      <c r="AO115" s="44" t="str">
        <f t="shared" si="41"/>
        <v/>
      </c>
      <c r="AP115" s="44" t="str">
        <f t="shared" si="42"/>
        <v/>
      </c>
      <c r="AQ115" s="44" t="str">
        <f t="shared" si="55"/>
        <v>Daniel Allen</v>
      </c>
    </row>
    <row r="116" spans="1:43">
      <c r="A116" s="51" t="str">
        <f t="shared" si="43"/>
        <v>FV35,8</v>
      </c>
      <c r="B116" s="51" t="str">
        <f t="shared" si="31"/>
        <v>F,23</v>
      </c>
      <c r="C116" s="50">
        <f t="shared" si="56"/>
        <v>115</v>
      </c>
      <c r="D116" s="4">
        <v>13</v>
      </c>
      <c r="E116" s="51">
        <f t="shared" si="32"/>
        <v>1</v>
      </c>
      <c r="F116" s="51">
        <f>COUNTIF(H$2:H116,H116)</f>
        <v>8</v>
      </c>
      <c r="G116" s="51">
        <f>COUNTIF(J$2:J116,J116)</f>
        <v>23</v>
      </c>
      <c r="H116" s="51" t="str">
        <f t="shared" si="33"/>
        <v>FV35</v>
      </c>
      <c r="I116" s="51" t="str">
        <f t="shared" si="34"/>
        <v>FV35</v>
      </c>
      <c r="J116" s="51" t="str">
        <f t="shared" si="35"/>
        <v>F</v>
      </c>
      <c r="K116" s="55" t="str">
        <f t="shared" si="36"/>
        <v>Sarah Burns</v>
      </c>
      <c r="L116" s="55" t="str">
        <f t="shared" si="37"/>
        <v>East London Runners</v>
      </c>
      <c r="M116" s="4"/>
      <c r="N116" s="6"/>
      <c r="O116" s="4">
        <v>17</v>
      </c>
      <c r="P116" s="58">
        <f t="shared" si="44"/>
        <v>0</v>
      </c>
      <c r="Q116" s="58">
        <f t="shared" si="45"/>
        <v>41</v>
      </c>
      <c r="R116" s="63">
        <f t="shared" si="46"/>
        <v>0</v>
      </c>
      <c r="S116" s="65">
        <f t="shared" si="47"/>
        <v>2.8472222222222222E-2</v>
      </c>
      <c r="T116" s="65">
        <f t="shared" si="48"/>
        <v>1.9675925925925926E-4</v>
      </c>
      <c r="U116" s="51">
        <f>COUNTIF(L$2:L116,L116)</f>
        <v>36</v>
      </c>
      <c r="V116" s="51">
        <f t="shared" si="38"/>
        <v>115</v>
      </c>
      <c r="W116" s="63">
        <f t="shared" si="57"/>
        <v>2.8668981481481479E-2</v>
      </c>
      <c r="X116" s="69">
        <f t="shared" si="49"/>
        <v>2.8668981481481479E-2</v>
      </c>
      <c r="Y116" s="71">
        <f t="shared" si="39"/>
        <v>0</v>
      </c>
      <c r="Z116" s="74" t="str">
        <f t="shared" si="30"/>
        <v/>
      </c>
      <c r="AA116" s="25"/>
      <c r="AB116" s="25"/>
      <c r="AC116" s="44" t="str">
        <f t="shared" si="50"/>
        <v/>
      </c>
      <c r="AD116" s="44" t="str">
        <f t="shared" si="51"/>
        <v>FEast London Runners</v>
      </c>
      <c r="AE116" s="78">
        <f>IF(AD116="","",COUNTIF($AD$2:AD116,AD116))</f>
        <v>8</v>
      </c>
      <c r="AF116" s="79">
        <f>IF(AD116="","",SUMIF(AD$2:AD116,AD116,G$2:G116))</f>
        <v>83</v>
      </c>
      <c r="AG116" s="79" t="str">
        <f>IF(AK116&lt;&gt;"",COUNTIF($AK$1:AK115,AK116)+AK116,IF(AL116&lt;&gt;"",COUNTIF($AL$1:AL115,AL116)+AL116,""))</f>
        <v/>
      </c>
      <c r="AH116" s="79" t="str">
        <f t="shared" si="52"/>
        <v>East London Runners</v>
      </c>
      <c r="AI116" s="79" t="str">
        <f>IF(AND(J116="M", AH116&lt;&gt;"U/A",AE116=Prizewinners!$J$1),AF116,"")</f>
        <v/>
      </c>
      <c r="AJ116" s="44" t="str">
        <f>IF(AND(J116="F",  AH116&lt;&gt;"U/A",AE116=Prizewinners!$J$16),AF116,"")</f>
        <v/>
      </c>
      <c r="AK116" s="44" t="str">
        <f t="shared" si="53"/>
        <v/>
      </c>
      <c r="AL116" s="44" t="str">
        <f t="shared" si="54"/>
        <v/>
      </c>
      <c r="AM116" s="44" t="str">
        <f t="shared" si="58"/>
        <v>FEast London Runners8</v>
      </c>
      <c r="AN116" s="44" t="str">
        <f t="shared" si="40"/>
        <v/>
      </c>
      <c r="AO116" s="44" t="str">
        <f t="shared" si="41"/>
        <v/>
      </c>
      <c r="AP116" s="44" t="str">
        <f t="shared" si="42"/>
        <v/>
      </c>
      <c r="AQ116" s="44" t="str">
        <f t="shared" si="55"/>
        <v>Sarah Burns</v>
      </c>
    </row>
    <row r="117" spans="1:43">
      <c r="A117" s="51" t="str">
        <f t="shared" si="43"/>
        <v>FV35,9</v>
      </c>
      <c r="B117" s="51" t="str">
        <f t="shared" si="31"/>
        <v>F,24</v>
      </c>
      <c r="C117" s="50">
        <f t="shared" si="56"/>
        <v>116</v>
      </c>
      <c r="D117" s="4">
        <v>19</v>
      </c>
      <c r="E117" s="51">
        <f t="shared" si="32"/>
        <v>1</v>
      </c>
      <c r="F117" s="51">
        <f>COUNTIF(H$2:H117,H117)</f>
        <v>9</v>
      </c>
      <c r="G117" s="51">
        <f>COUNTIF(J$2:J117,J117)</f>
        <v>24</v>
      </c>
      <c r="H117" s="51" t="str">
        <f t="shared" si="33"/>
        <v>FV35</v>
      </c>
      <c r="I117" s="51" t="str">
        <f t="shared" si="34"/>
        <v>FV35</v>
      </c>
      <c r="J117" s="51" t="str">
        <f t="shared" si="35"/>
        <v>F</v>
      </c>
      <c r="K117" s="55" t="str">
        <f t="shared" si="36"/>
        <v>Maud Hodson</v>
      </c>
      <c r="L117" s="55" t="str">
        <f t="shared" si="37"/>
        <v>East London Runners</v>
      </c>
      <c r="M117" s="4"/>
      <c r="N117" s="6"/>
      <c r="O117" s="4">
        <v>26</v>
      </c>
      <c r="P117" s="58">
        <f t="shared" si="44"/>
        <v>0</v>
      </c>
      <c r="Q117" s="58">
        <f t="shared" si="45"/>
        <v>41</v>
      </c>
      <c r="R117" s="63">
        <f t="shared" si="46"/>
        <v>0</v>
      </c>
      <c r="S117" s="65">
        <f t="shared" si="47"/>
        <v>2.8472222222222222E-2</v>
      </c>
      <c r="T117" s="65">
        <f t="shared" si="48"/>
        <v>3.0092592592592595E-4</v>
      </c>
      <c r="U117" s="51">
        <f>COUNTIF(L$2:L117,L117)</f>
        <v>37</v>
      </c>
      <c r="V117" s="51">
        <f t="shared" si="38"/>
        <v>116</v>
      </c>
      <c r="W117" s="63">
        <f t="shared" si="57"/>
        <v>2.8773148148148148E-2</v>
      </c>
      <c r="X117" s="69">
        <f t="shared" si="49"/>
        <v>2.8773148148148148E-2</v>
      </c>
      <c r="Y117" s="71">
        <f t="shared" si="39"/>
        <v>0</v>
      </c>
      <c r="Z117" s="74" t="str">
        <f t="shared" si="30"/>
        <v/>
      </c>
      <c r="AA117" s="25"/>
      <c r="AB117" s="25"/>
      <c r="AC117" s="44" t="str">
        <f t="shared" si="50"/>
        <v/>
      </c>
      <c r="AD117" s="44" t="str">
        <f t="shared" si="51"/>
        <v>FEast London Runners</v>
      </c>
      <c r="AE117" s="78">
        <f>IF(AD117="","",COUNTIF($AD$2:AD117,AD117))</f>
        <v>9</v>
      </c>
      <c r="AF117" s="79">
        <f>IF(AD117="","",SUMIF(AD$2:AD117,AD117,G$2:G117))</f>
        <v>107</v>
      </c>
      <c r="AG117" s="79" t="str">
        <f>IF(AK117&lt;&gt;"",COUNTIF($AK$1:AK116,AK117)+AK117,IF(AL117&lt;&gt;"",COUNTIF($AL$1:AL116,AL117)+AL117,""))</f>
        <v/>
      </c>
      <c r="AH117" s="79" t="str">
        <f t="shared" si="52"/>
        <v>East London Runners</v>
      </c>
      <c r="AI117" s="79" t="str">
        <f>IF(AND(J117="M", AH117&lt;&gt;"U/A",AE117=Prizewinners!$J$1),AF117,"")</f>
        <v/>
      </c>
      <c r="AJ117" s="44" t="str">
        <f>IF(AND(J117="F",  AH117&lt;&gt;"U/A",AE117=Prizewinners!$J$16),AF117,"")</f>
        <v/>
      </c>
      <c r="AK117" s="44" t="str">
        <f t="shared" si="53"/>
        <v/>
      </c>
      <c r="AL117" s="44" t="str">
        <f t="shared" si="54"/>
        <v/>
      </c>
      <c r="AM117" s="44" t="str">
        <f t="shared" si="58"/>
        <v>FEast London Runners9</v>
      </c>
      <c r="AN117" s="44" t="str">
        <f t="shared" si="40"/>
        <v/>
      </c>
      <c r="AO117" s="44" t="str">
        <f t="shared" si="41"/>
        <v/>
      </c>
      <c r="AP117" s="44" t="str">
        <f t="shared" si="42"/>
        <v/>
      </c>
      <c r="AQ117" s="44" t="str">
        <f t="shared" si="55"/>
        <v>Maud Hodson</v>
      </c>
    </row>
    <row r="118" spans="1:43">
      <c r="A118" s="51" t="str">
        <f t="shared" si="43"/>
        <v>SM,32</v>
      </c>
      <c r="B118" s="51" t="str">
        <f t="shared" si="31"/>
        <v>M,93</v>
      </c>
      <c r="C118" s="50">
        <f t="shared" si="56"/>
        <v>117</v>
      </c>
      <c r="D118" s="4">
        <v>849</v>
      </c>
      <c r="E118" s="51">
        <f t="shared" si="32"/>
        <v>1</v>
      </c>
      <c r="F118" s="51">
        <f>COUNTIF(H$2:H118,H118)</f>
        <v>32</v>
      </c>
      <c r="G118" s="51">
        <f>COUNTIF(J$2:J118,J118)</f>
        <v>93</v>
      </c>
      <c r="H118" s="51" t="str">
        <f t="shared" si="33"/>
        <v>SM</v>
      </c>
      <c r="I118" s="51" t="str">
        <f t="shared" si="34"/>
        <v>SM</v>
      </c>
      <c r="J118" s="51" t="str">
        <f t="shared" si="35"/>
        <v>M</v>
      </c>
      <c r="K118" s="55" t="str">
        <f t="shared" si="36"/>
        <v>Keith Green</v>
      </c>
      <c r="L118" s="55" t="str">
        <f t="shared" si="37"/>
        <v>U/A</v>
      </c>
      <c r="M118" s="4"/>
      <c r="N118" s="6"/>
      <c r="O118" s="4">
        <v>38</v>
      </c>
      <c r="P118" s="58">
        <f t="shared" si="44"/>
        <v>0</v>
      </c>
      <c r="Q118" s="58">
        <f t="shared" si="45"/>
        <v>41</v>
      </c>
      <c r="R118" s="63">
        <f t="shared" si="46"/>
        <v>0</v>
      </c>
      <c r="S118" s="65">
        <f t="shared" si="47"/>
        <v>2.8472222222222222E-2</v>
      </c>
      <c r="T118" s="65">
        <f t="shared" si="48"/>
        <v>4.3981481481481481E-4</v>
      </c>
      <c r="U118" s="51">
        <f>COUNTIF(L$2:L118,L118)</f>
        <v>3</v>
      </c>
      <c r="V118" s="51">
        <f t="shared" si="38"/>
        <v>117</v>
      </c>
      <c r="W118" s="63">
        <f t="shared" si="57"/>
        <v>2.8912037037037038E-2</v>
      </c>
      <c r="X118" s="69">
        <f t="shared" si="49"/>
        <v>2.8912037037037038E-2</v>
      </c>
      <c r="Y118" s="71">
        <f t="shared" si="39"/>
        <v>0</v>
      </c>
      <c r="Z118" s="74" t="str">
        <f t="shared" si="30"/>
        <v/>
      </c>
      <c r="AA118" s="25"/>
      <c r="AB118" s="25"/>
      <c r="AC118" s="44" t="str">
        <f t="shared" si="50"/>
        <v/>
      </c>
      <c r="AD118" s="44" t="str">
        <f t="shared" si="51"/>
        <v>MU/A</v>
      </c>
      <c r="AE118" s="78">
        <f>IF(AD118="","",COUNTIF($AD$2:AD118,AD118))</f>
        <v>3</v>
      </c>
      <c r="AF118" s="79">
        <f>IF(AD118="","",SUMIF(AD$2:AD118,AD118,G$2:G118))</f>
        <v>207</v>
      </c>
      <c r="AG118" s="79" t="str">
        <f>IF(AK118&lt;&gt;"",COUNTIF($AK$1:AK117,AK118)+AK118,IF(AL118&lt;&gt;"",COUNTIF($AL$1:AL117,AL118)+AL118,""))</f>
        <v/>
      </c>
      <c r="AH118" s="79" t="str">
        <f t="shared" si="52"/>
        <v>U/A</v>
      </c>
      <c r="AI118" s="79" t="str">
        <f>IF(AND(J118="M", AH118&lt;&gt;"U/A",AE118=Prizewinners!$J$1),AF118,"")</f>
        <v/>
      </c>
      <c r="AJ118" s="44" t="str">
        <f>IF(AND(J118="F",  AH118&lt;&gt;"U/A",AE118=Prizewinners!$J$16),AF118,"")</f>
        <v/>
      </c>
      <c r="AK118" s="44" t="str">
        <f t="shared" si="53"/>
        <v/>
      </c>
      <c r="AL118" s="44" t="str">
        <f t="shared" si="54"/>
        <v/>
      </c>
      <c r="AM118" s="44" t="str">
        <f t="shared" si="58"/>
        <v>MU/A3</v>
      </c>
      <c r="AN118" s="44" t="str">
        <f t="shared" si="40"/>
        <v/>
      </c>
      <c r="AO118" s="44" t="str">
        <f t="shared" si="41"/>
        <v/>
      </c>
      <c r="AP118" s="44" t="str">
        <f t="shared" si="42"/>
        <v/>
      </c>
      <c r="AQ118" s="44" t="str">
        <f t="shared" si="55"/>
        <v>Keith Green</v>
      </c>
    </row>
    <row r="119" spans="1:43">
      <c r="A119" s="51" t="str">
        <f t="shared" si="43"/>
        <v>V50,26</v>
      </c>
      <c r="B119" s="51" t="str">
        <f t="shared" si="31"/>
        <v>m,94</v>
      </c>
      <c r="C119" s="50">
        <f t="shared" si="56"/>
        <v>118</v>
      </c>
      <c r="D119" s="4">
        <v>969</v>
      </c>
      <c r="E119" s="51">
        <f t="shared" si="32"/>
        <v>1</v>
      </c>
      <c r="F119" s="51">
        <f>COUNTIF(H$2:H119,H119)</f>
        <v>26</v>
      </c>
      <c r="G119" s="51">
        <f>COUNTIF(J$2:J119,J119)</f>
        <v>94</v>
      </c>
      <c r="H119" s="51" t="str">
        <f t="shared" si="33"/>
        <v>V50</v>
      </c>
      <c r="I119" s="51" t="str">
        <f t="shared" si="34"/>
        <v>V50</v>
      </c>
      <c r="J119" s="51" t="str">
        <f t="shared" si="35"/>
        <v>m</v>
      </c>
      <c r="K119" s="55" t="str">
        <f t="shared" si="36"/>
        <v>Paul Hutchins</v>
      </c>
      <c r="L119" s="55" t="str">
        <f t="shared" si="37"/>
        <v>Havering 90 Joggers</v>
      </c>
      <c r="M119" s="4"/>
      <c r="N119" s="6"/>
      <c r="O119" s="4">
        <v>53</v>
      </c>
      <c r="P119" s="58">
        <f t="shared" si="44"/>
        <v>0</v>
      </c>
      <c r="Q119" s="58">
        <f t="shared" si="45"/>
        <v>41</v>
      </c>
      <c r="R119" s="63">
        <f t="shared" si="46"/>
        <v>0</v>
      </c>
      <c r="S119" s="65">
        <f t="shared" si="47"/>
        <v>2.8472222222222222E-2</v>
      </c>
      <c r="T119" s="65">
        <f t="shared" si="48"/>
        <v>6.134259259259259E-4</v>
      </c>
      <c r="U119" s="51">
        <f>COUNTIF(L$2:L119,L119)</f>
        <v>8</v>
      </c>
      <c r="V119" s="51">
        <f t="shared" si="38"/>
        <v>118</v>
      </c>
      <c r="W119" s="63">
        <f t="shared" si="57"/>
        <v>2.9085648148148149E-2</v>
      </c>
      <c r="X119" s="69">
        <f t="shared" si="49"/>
        <v>2.9085648148148149E-2</v>
      </c>
      <c r="Y119" s="71">
        <f t="shared" si="39"/>
        <v>0</v>
      </c>
      <c r="Z119" s="74" t="str">
        <f t="shared" si="30"/>
        <v/>
      </c>
      <c r="AA119" s="25"/>
      <c r="AB119" s="25"/>
      <c r="AC119" s="44" t="str">
        <f t="shared" si="50"/>
        <v/>
      </c>
      <c r="AD119" s="44" t="str">
        <f t="shared" si="51"/>
        <v>mHavering 90 Joggers</v>
      </c>
      <c r="AE119" s="78">
        <f>IF(AD119="","",COUNTIF($AD$2:AD119,AD119))</f>
        <v>8</v>
      </c>
      <c r="AF119" s="79">
        <f>IF(AD119="","",SUMIF(AD$2:AD119,AD119,G$2:G119))</f>
        <v>566</v>
      </c>
      <c r="AG119" s="79" t="str">
        <f>IF(AK119&lt;&gt;"",COUNTIF($AK$1:AK118,AK119)+AK119,IF(AL119&lt;&gt;"",COUNTIF($AL$1:AL118,AL119)+AL119,""))</f>
        <v/>
      </c>
      <c r="AH119" s="79" t="str">
        <f t="shared" si="52"/>
        <v>Havering 90 Joggers</v>
      </c>
      <c r="AI119" s="79" t="str">
        <f>IF(AND(J119="M", AH119&lt;&gt;"U/A",AE119=Prizewinners!$J$1),AF119,"")</f>
        <v/>
      </c>
      <c r="AJ119" s="44" t="str">
        <f>IF(AND(J119="F",  AH119&lt;&gt;"U/A",AE119=Prizewinners!$J$16),AF119,"")</f>
        <v/>
      </c>
      <c r="AK119" s="44" t="str">
        <f t="shared" si="53"/>
        <v/>
      </c>
      <c r="AL119" s="44" t="str">
        <f t="shared" si="54"/>
        <v/>
      </c>
      <c r="AM119" s="44" t="str">
        <f t="shared" si="58"/>
        <v>mHavering 90 Joggers8</v>
      </c>
      <c r="AN119" s="44" t="str">
        <f t="shared" si="40"/>
        <v/>
      </c>
      <c r="AO119" s="44" t="str">
        <f t="shared" si="41"/>
        <v/>
      </c>
      <c r="AP119" s="44" t="str">
        <f t="shared" si="42"/>
        <v/>
      </c>
      <c r="AQ119" s="44" t="str">
        <f t="shared" si="55"/>
        <v>Paul Hutchins</v>
      </c>
    </row>
    <row r="120" spans="1:43">
      <c r="A120" s="51" t="str">
        <f t="shared" si="43"/>
        <v>V50,27</v>
      </c>
      <c r="B120" s="51" t="str">
        <f t="shared" si="31"/>
        <v>M,95</v>
      </c>
      <c r="C120" s="50">
        <f t="shared" si="56"/>
        <v>119</v>
      </c>
      <c r="D120" s="4">
        <v>864</v>
      </c>
      <c r="E120" s="51">
        <f t="shared" si="32"/>
        <v>1</v>
      </c>
      <c r="F120" s="51">
        <f>COUNTIF(H$2:H120,H120)</f>
        <v>27</v>
      </c>
      <c r="G120" s="51">
        <f>COUNTIF(J$2:J120,J120)</f>
        <v>95</v>
      </c>
      <c r="H120" s="51" t="str">
        <f t="shared" si="33"/>
        <v>V50</v>
      </c>
      <c r="I120" s="51" t="str">
        <f t="shared" si="34"/>
        <v>V50</v>
      </c>
      <c r="J120" s="51" t="str">
        <f t="shared" si="35"/>
        <v>M</v>
      </c>
      <c r="K120" s="55" t="str">
        <f t="shared" si="36"/>
        <v>Kieran Brown</v>
      </c>
      <c r="L120" s="55" t="str">
        <f t="shared" si="37"/>
        <v>East London Runners</v>
      </c>
      <c r="M120" s="4"/>
      <c r="N120" s="6"/>
      <c r="O120" s="4">
        <v>54</v>
      </c>
      <c r="P120" s="58">
        <f t="shared" si="44"/>
        <v>0</v>
      </c>
      <c r="Q120" s="58">
        <f t="shared" si="45"/>
        <v>41</v>
      </c>
      <c r="R120" s="63">
        <f t="shared" si="46"/>
        <v>0</v>
      </c>
      <c r="S120" s="65">
        <f t="shared" si="47"/>
        <v>2.8472222222222222E-2</v>
      </c>
      <c r="T120" s="65">
        <f t="shared" si="48"/>
        <v>6.2500000000000001E-4</v>
      </c>
      <c r="U120" s="51">
        <f>COUNTIF(L$2:L120,L120)</f>
        <v>38</v>
      </c>
      <c r="V120" s="51">
        <f t="shared" si="38"/>
        <v>119</v>
      </c>
      <c r="W120" s="63">
        <f t="shared" si="57"/>
        <v>2.9097222222222222E-2</v>
      </c>
      <c r="X120" s="69">
        <f t="shared" si="49"/>
        <v>2.9097222222222222E-2</v>
      </c>
      <c r="Y120" s="71">
        <f t="shared" si="39"/>
        <v>0</v>
      </c>
      <c r="Z120" s="74" t="str">
        <f t="shared" si="30"/>
        <v/>
      </c>
      <c r="AA120" s="25"/>
      <c r="AB120" s="25"/>
      <c r="AC120" s="44" t="str">
        <f t="shared" si="50"/>
        <v/>
      </c>
      <c r="AD120" s="44" t="str">
        <f t="shared" si="51"/>
        <v>MEast London Runners</v>
      </c>
      <c r="AE120" s="78">
        <f>IF(AD120="","",COUNTIF($AD$2:AD120,AD120))</f>
        <v>29</v>
      </c>
      <c r="AF120" s="79">
        <f>IF(AD120="","",SUMIF(AD$2:AD120,AD120,G$2:G120))</f>
        <v>1270</v>
      </c>
      <c r="AG120" s="79" t="str">
        <f>IF(AK120&lt;&gt;"",COUNTIF($AK$1:AK119,AK120)+AK120,IF(AL120&lt;&gt;"",COUNTIF($AL$1:AL119,AL120)+AL120,""))</f>
        <v/>
      </c>
      <c r="AH120" s="79" t="str">
        <f t="shared" si="52"/>
        <v>East London Runners</v>
      </c>
      <c r="AI120" s="79" t="str">
        <f>IF(AND(J120="M", AH120&lt;&gt;"U/A",AE120=Prizewinners!$J$1),AF120,"")</f>
        <v/>
      </c>
      <c r="AJ120" s="44" t="str">
        <f>IF(AND(J120="F",  AH120&lt;&gt;"U/A",AE120=Prizewinners!$J$16),AF120,"")</f>
        <v/>
      </c>
      <c r="AK120" s="44" t="str">
        <f t="shared" si="53"/>
        <v/>
      </c>
      <c r="AL120" s="44" t="str">
        <f t="shared" si="54"/>
        <v/>
      </c>
      <c r="AM120" s="44" t="str">
        <f t="shared" si="58"/>
        <v>MEast London Runners29</v>
      </c>
      <c r="AN120" s="44" t="str">
        <f t="shared" si="40"/>
        <v/>
      </c>
      <c r="AO120" s="44" t="str">
        <f t="shared" si="41"/>
        <v/>
      </c>
      <c r="AP120" s="44" t="str">
        <f t="shared" si="42"/>
        <v/>
      </c>
      <c r="AQ120" s="44" t="str">
        <f t="shared" si="55"/>
        <v>Kieran Brown</v>
      </c>
    </row>
    <row r="121" spans="1:43">
      <c r="A121" s="51" t="str">
        <f t="shared" si="43"/>
        <v>FV55,2</v>
      </c>
      <c r="B121" s="51" t="str">
        <f t="shared" si="31"/>
        <v>F,25</v>
      </c>
      <c r="C121" s="50">
        <f t="shared" si="56"/>
        <v>120</v>
      </c>
      <c r="D121" s="4">
        <v>15</v>
      </c>
      <c r="E121" s="51">
        <f t="shared" si="32"/>
        <v>1</v>
      </c>
      <c r="F121" s="51">
        <f>COUNTIF(H$2:H121,H121)</f>
        <v>2</v>
      </c>
      <c r="G121" s="51">
        <f>COUNTIF(J$2:J121,J121)</f>
        <v>25</v>
      </c>
      <c r="H121" s="51" t="str">
        <f t="shared" si="33"/>
        <v>FV55</v>
      </c>
      <c r="I121" s="51" t="str">
        <f t="shared" si="34"/>
        <v>FV55</v>
      </c>
      <c r="J121" s="51" t="str">
        <f t="shared" si="35"/>
        <v>F</v>
      </c>
      <c r="K121" s="55" t="str">
        <f t="shared" si="36"/>
        <v>Fiona Day</v>
      </c>
      <c r="L121" s="55" t="str">
        <f t="shared" si="37"/>
        <v>East London Runners</v>
      </c>
      <c r="M121" s="4"/>
      <c r="N121" s="6">
        <v>42</v>
      </c>
      <c r="O121" s="4">
        <v>3</v>
      </c>
      <c r="P121" s="58">
        <f t="shared" si="44"/>
        <v>0</v>
      </c>
      <c r="Q121" s="58">
        <f t="shared" si="45"/>
        <v>42</v>
      </c>
      <c r="R121" s="63">
        <f t="shared" si="46"/>
        <v>0</v>
      </c>
      <c r="S121" s="65">
        <f t="shared" si="47"/>
        <v>2.9166666666666667E-2</v>
      </c>
      <c r="T121" s="65">
        <f t="shared" si="48"/>
        <v>3.4722222222222222E-5</v>
      </c>
      <c r="U121" s="51">
        <f>COUNTIF(L$2:L121,L121)</f>
        <v>39</v>
      </c>
      <c r="V121" s="51">
        <f t="shared" si="38"/>
        <v>120</v>
      </c>
      <c r="W121" s="63">
        <f t="shared" si="57"/>
        <v>2.9201388888888888E-2</v>
      </c>
      <c r="X121" s="69">
        <f t="shared" si="49"/>
        <v>2.9201388888888888E-2</v>
      </c>
      <c r="Y121" s="71">
        <f t="shared" si="39"/>
        <v>0</v>
      </c>
      <c r="Z121" s="74" t="str">
        <f t="shared" si="30"/>
        <v/>
      </c>
      <c r="AA121" s="25"/>
      <c r="AB121" s="25"/>
      <c r="AC121" s="44" t="str">
        <f t="shared" si="50"/>
        <v/>
      </c>
      <c r="AD121" s="44" t="str">
        <f t="shared" si="51"/>
        <v>FEast London Runners</v>
      </c>
      <c r="AE121" s="78">
        <f>IF(AD121="","",COUNTIF($AD$2:AD121,AD121))</f>
        <v>10</v>
      </c>
      <c r="AF121" s="79">
        <f>IF(AD121="","",SUMIF(AD$2:AD121,AD121,G$2:G121))</f>
        <v>132</v>
      </c>
      <c r="AG121" s="79" t="str">
        <f>IF(AK121&lt;&gt;"",COUNTIF($AK$1:AK120,AK121)+AK121,IF(AL121&lt;&gt;"",COUNTIF($AL$1:AL120,AL121)+AL121,""))</f>
        <v/>
      </c>
      <c r="AH121" s="79" t="str">
        <f t="shared" si="52"/>
        <v>East London Runners</v>
      </c>
      <c r="AI121" s="79" t="str">
        <f>IF(AND(J121="M", AH121&lt;&gt;"U/A",AE121=Prizewinners!$J$1),AF121,"")</f>
        <v/>
      </c>
      <c r="AJ121" s="44" t="str">
        <f>IF(AND(J121="F",  AH121&lt;&gt;"U/A",AE121=Prizewinners!$J$16),AF121,"")</f>
        <v/>
      </c>
      <c r="AK121" s="44" t="str">
        <f t="shared" si="53"/>
        <v/>
      </c>
      <c r="AL121" s="44" t="str">
        <f t="shared" si="54"/>
        <v/>
      </c>
      <c r="AM121" s="44" t="str">
        <f t="shared" si="58"/>
        <v>FEast London Runners10</v>
      </c>
      <c r="AN121" s="44" t="str">
        <f t="shared" si="40"/>
        <v/>
      </c>
      <c r="AO121" s="44" t="str">
        <f t="shared" si="41"/>
        <v/>
      </c>
      <c r="AP121" s="44" t="str">
        <f t="shared" si="42"/>
        <v/>
      </c>
      <c r="AQ121" s="44" t="str">
        <f t="shared" si="55"/>
        <v>Fiona Day</v>
      </c>
    </row>
    <row r="122" spans="1:43">
      <c r="A122" s="51" t="str">
        <f t="shared" si="43"/>
        <v>V50,28</v>
      </c>
      <c r="B122" s="51" t="str">
        <f t="shared" si="31"/>
        <v>m,96</v>
      </c>
      <c r="C122" s="50">
        <f t="shared" si="56"/>
        <v>121</v>
      </c>
      <c r="D122" s="4">
        <v>992</v>
      </c>
      <c r="E122" s="51">
        <f t="shared" si="32"/>
        <v>1</v>
      </c>
      <c r="F122" s="51">
        <f>COUNTIF(H$2:H122,H122)</f>
        <v>28</v>
      </c>
      <c r="G122" s="51">
        <f>COUNTIF(J$2:J122,J122)</f>
        <v>96</v>
      </c>
      <c r="H122" s="51" t="str">
        <f t="shared" si="33"/>
        <v>V50</v>
      </c>
      <c r="I122" s="51" t="str">
        <f t="shared" si="34"/>
        <v>V50</v>
      </c>
      <c r="J122" s="51" t="str">
        <f t="shared" si="35"/>
        <v>m</v>
      </c>
      <c r="K122" s="55" t="str">
        <f t="shared" si="36"/>
        <v>Tim Breyer</v>
      </c>
      <c r="L122" s="55" t="str">
        <f t="shared" si="37"/>
        <v>u/a</v>
      </c>
      <c r="M122" s="4"/>
      <c r="N122" s="6"/>
      <c r="O122" s="4">
        <v>7</v>
      </c>
      <c r="P122" s="58">
        <f t="shared" si="44"/>
        <v>0</v>
      </c>
      <c r="Q122" s="58">
        <f t="shared" si="45"/>
        <v>42</v>
      </c>
      <c r="R122" s="63">
        <f t="shared" si="46"/>
        <v>0</v>
      </c>
      <c r="S122" s="65">
        <f t="shared" si="47"/>
        <v>2.9166666666666667E-2</v>
      </c>
      <c r="T122" s="65">
        <f t="shared" si="48"/>
        <v>8.1018518518518516E-5</v>
      </c>
      <c r="U122" s="51">
        <f>COUNTIF(L$2:L122,L122)</f>
        <v>4</v>
      </c>
      <c r="V122" s="51">
        <f t="shared" si="38"/>
        <v>121</v>
      </c>
      <c r="W122" s="63">
        <f t="shared" si="57"/>
        <v>2.9247685185185186E-2</v>
      </c>
      <c r="X122" s="69">
        <f t="shared" si="49"/>
        <v>2.9247685185185186E-2</v>
      </c>
      <c r="Y122" s="71">
        <f t="shared" si="39"/>
        <v>0</v>
      </c>
      <c r="Z122" s="74" t="str">
        <f t="shared" si="30"/>
        <v/>
      </c>
      <c r="AA122" s="25"/>
      <c r="AB122" s="25"/>
      <c r="AC122" s="44" t="str">
        <f t="shared" si="50"/>
        <v/>
      </c>
      <c r="AD122" s="44" t="str">
        <f t="shared" si="51"/>
        <v>mu/a</v>
      </c>
      <c r="AE122" s="78">
        <f>IF(AD122="","",COUNTIF($AD$2:AD122,AD122))</f>
        <v>4</v>
      </c>
      <c r="AF122" s="79">
        <f>IF(AD122="","",SUMIF(AD$2:AD122,AD122,G$2:G122))</f>
        <v>303</v>
      </c>
      <c r="AG122" s="79" t="str">
        <f>IF(AK122&lt;&gt;"",COUNTIF($AK$1:AK121,AK122)+AK122,IF(AL122&lt;&gt;"",COUNTIF($AL$1:AL121,AL122)+AL122,""))</f>
        <v/>
      </c>
      <c r="AH122" s="79" t="str">
        <f t="shared" si="52"/>
        <v>u/a</v>
      </c>
      <c r="AI122" s="79" t="str">
        <f>IF(AND(J122="M", AH122&lt;&gt;"U/A",AE122=Prizewinners!$J$1),AF122,"")</f>
        <v/>
      </c>
      <c r="AJ122" s="44" t="str">
        <f>IF(AND(J122="F",  AH122&lt;&gt;"U/A",AE122=Prizewinners!$J$16),AF122,"")</f>
        <v/>
      </c>
      <c r="AK122" s="44" t="str">
        <f t="shared" si="53"/>
        <v/>
      </c>
      <c r="AL122" s="44" t="str">
        <f t="shared" si="54"/>
        <v/>
      </c>
      <c r="AM122" s="44" t="str">
        <f t="shared" si="58"/>
        <v>mu/a4</v>
      </c>
      <c r="AN122" s="44" t="str">
        <f t="shared" si="40"/>
        <v/>
      </c>
      <c r="AO122" s="44" t="str">
        <f t="shared" si="41"/>
        <v/>
      </c>
      <c r="AP122" s="44" t="str">
        <f t="shared" si="42"/>
        <v/>
      </c>
      <c r="AQ122" s="44" t="str">
        <f t="shared" si="55"/>
        <v>Tim Breyer</v>
      </c>
    </row>
    <row r="123" spans="1:43">
      <c r="A123" s="51" t="str">
        <f t="shared" si="43"/>
        <v>FV35,10</v>
      </c>
      <c r="B123" s="51" t="str">
        <f t="shared" si="31"/>
        <v>F,26</v>
      </c>
      <c r="C123" s="50">
        <f t="shared" si="56"/>
        <v>122</v>
      </c>
      <c r="D123" s="4">
        <v>74</v>
      </c>
      <c r="E123" s="51">
        <f t="shared" si="32"/>
        <v>1</v>
      </c>
      <c r="F123" s="51">
        <f>COUNTIF(H$2:H123,H123)</f>
        <v>10</v>
      </c>
      <c r="G123" s="51">
        <f>COUNTIF(J$2:J123,J123)</f>
        <v>26</v>
      </c>
      <c r="H123" s="51" t="str">
        <f t="shared" si="33"/>
        <v>FV35</v>
      </c>
      <c r="I123" s="51" t="str">
        <f t="shared" si="34"/>
        <v>FV35</v>
      </c>
      <c r="J123" s="51" t="str">
        <f t="shared" si="35"/>
        <v>F</v>
      </c>
      <c r="K123" s="55" t="str">
        <f t="shared" si="36"/>
        <v>Lisa Thorn</v>
      </c>
      <c r="L123" s="55" t="str">
        <f t="shared" si="37"/>
        <v>Orion Harriers</v>
      </c>
      <c r="M123" s="4"/>
      <c r="N123" s="6"/>
      <c r="O123" s="4">
        <v>16</v>
      </c>
      <c r="P123" s="58">
        <f t="shared" si="44"/>
        <v>0</v>
      </c>
      <c r="Q123" s="58">
        <f t="shared" si="45"/>
        <v>42</v>
      </c>
      <c r="R123" s="63">
        <f t="shared" si="46"/>
        <v>0</v>
      </c>
      <c r="S123" s="65">
        <f t="shared" si="47"/>
        <v>2.9166666666666667E-2</v>
      </c>
      <c r="T123" s="65">
        <f t="shared" si="48"/>
        <v>1.8518518518518518E-4</v>
      </c>
      <c r="U123" s="51">
        <f>COUNTIF(L$2:L123,L123)</f>
        <v>15</v>
      </c>
      <c r="V123" s="51">
        <f t="shared" si="38"/>
        <v>122</v>
      </c>
      <c r="W123" s="63">
        <f t="shared" si="57"/>
        <v>2.9351851851851851E-2</v>
      </c>
      <c r="X123" s="69">
        <f t="shared" si="49"/>
        <v>2.9351851851851851E-2</v>
      </c>
      <c r="Y123" s="71">
        <f t="shared" si="39"/>
        <v>0</v>
      </c>
      <c r="Z123" s="74" t="str">
        <f t="shared" si="30"/>
        <v/>
      </c>
      <c r="AA123" s="25"/>
      <c r="AB123" s="25"/>
      <c r="AC123" s="44" t="str">
        <f t="shared" si="50"/>
        <v>F5</v>
      </c>
      <c r="AD123" s="44" t="str">
        <f t="shared" si="51"/>
        <v>FOrion Harriers</v>
      </c>
      <c r="AE123" s="78">
        <f>IF(AD123="","",COUNTIF($AD$2:AD123,AD123))</f>
        <v>3</v>
      </c>
      <c r="AF123" s="79">
        <f>IF(AD123="","",SUMIF(AD$2:AD123,AD123,G$2:G123))</f>
        <v>62</v>
      </c>
      <c r="AG123" s="79">
        <f>IF(AK123&lt;&gt;"",COUNTIF($AK$1:AK122,AK123)+AK123,IF(AL123&lt;&gt;"",COUNTIF($AL$1:AL122,AL123)+AL123,""))</f>
        <v>5</v>
      </c>
      <c r="AH123" s="79" t="str">
        <f t="shared" si="52"/>
        <v>Orion Harriers</v>
      </c>
      <c r="AI123" s="79" t="str">
        <f>IF(AND(J123="M", AH123&lt;&gt;"U/A",AE123=Prizewinners!$J$1),AF123,"")</f>
        <v/>
      </c>
      <c r="AJ123" s="44">
        <f>IF(AND(J123="F",  AH123&lt;&gt;"U/A",AE123=Prizewinners!$J$16),AF123,"")</f>
        <v>62</v>
      </c>
      <c r="AK123" s="44" t="str">
        <f t="shared" si="53"/>
        <v/>
      </c>
      <c r="AL123" s="44">
        <f t="shared" si="54"/>
        <v>5</v>
      </c>
      <c r="AM123" s="44" t="str">
        <f t="shared" si="58"/>
        <v>FOrion Harriers3</v>
      </c>
      <c r="AN123" s="44" t="str">
        <f t="shared" si="40"/>
        <v>Mary Armitage</v>
      </c>
      <c r="AO123" s="44" t="str">
        <f t="shared" si="41"/>
        <v>Pippa Dowswell</v>
      </c>
      <c r="AP123" s="44" t="str">
        <f t="shared" si="42"/>
        <v>Lisa Thorn</v>
      </c>
      <c r="AQ123" s="44" t="str">
        <f t="shared" si="55"/>
        <v>Lisa Thorn</v>
      </c>
    </row>
    <row r="124" spans="1:43">
      <c r="A124" s="51" t="str">
        <f t="shared" si="43"/>
        <v>SM,33</v>
      </c>
      <c r="B124" s="51" t="str">
        <f t="shared" si="31"/>
        <v>m,97</v>
      </c>
      <c r="C124" s="50">
        <f t="shared" si="56"/>
        <v>123</v>
      </c>
      <c r="D124" s="4">
        <v>795</v>
      </c>
      <c r="E124" s="51">
        <f t="shared" si="32"/>
        <v>1</v>
      </c>
      <c r="F124" s="51">
        <f>COUNTIF(H$2:H124,H124)</f>
        <v>33</v>
      </c>
      <c r="G124" s="51">
        <f>COUNTIF(J$2:J124,J124)</f>
        <v>97</v>
      </c>
      <c r="H124" s="51" t="str">
        <f t="shared" si="33"/>
        <v>SM</v>
      </c>
      <c r="I124" s="51" t="str">
        <f t="shared" si="34"/>
        <v>SM</v>
      </c>
      <c r="J124" s="51" t="str">
        <f t="shared" si="35"/>
        <v>m</v>
      </c>
      <c r="K124" s="55" t="str">
        <f t="shared" si="36"/>
        <v>Russell Peters</v>
      </c>
      <c r="L124" s="55" t="str">
        <f t="shared" si="37"/>
        <v>East London Runners</v>
      </c>
      <c r="M124" s="4"/>
      <c r="N124" s="6"/>
      <c r="O124" s="4">
        <v>28</v>
      </c>
      <c r="P124" s="58">
        <f t="shared" si="44"/>
        <v>0</v>
      </c>
      <c r="Q124" s="58">
        <f t="shared" si="45"/>
        <v>42</v>
      </c>
      <c r="R124" s="63">
        <f t="shared" si="46"/>
        <v>0</v>
      </c>
      <c r="S124" s="65">
        <f t="shared" si="47"/>
        <v>2.9166666666666667E-2</v>
      </c>
      <c r="T124" s="65">
        <f t="shared" si="48"/>
        <v>3.2407407407407406E-4</v>
      </c>
      <c r="U124" s="51">
        <f>COUNTIF(L$2:L124,L124)</f>
        <v>40</v>
      </c>
      <c r="V124" s="51">
        <f t="shared" si="38"/>
        <v>123</v>
      </c>
      <c r="W124" s="63">
        <f t="shared" si="57"/>
        <v>2.9490740740740741E-2</v>
      </c>
      <c r="X124" s="69">
        <f t="shared" si="49"/>
        <v>2.9490740740740741E-2</v>
      </c>
      <c r="Y124" s="71">
        <f t="shared" si="39"/>
        <v>0</v>
      </c>
      <c r="Z124" s="74" t="str">
        <f t="shared" si="30"/>
        <v/>
      </c>
      <c r="AA124" s="25"/>
      <c r="AB124" s="25"/>
      <c r="AC124" s="44" t="str">
        <f t="shared" si="50"/>
        <v/>
      </c>
      <c r="AD124" s="44" t="str">
        <f t="shared" si="51"/>
        <v>mEast London Runners</v>
      </c>
      <c r="AE124" s="78">
        <f>IF(AD124="","",COUNTIF($AD$2:AD124,AD124))</f>
        <v>30</v>
      </c>
      <c r="AF124" s="79">
        <f>IF(AD124="","",SUMIF(AD$2:AD124,AD124,G$2:G124))</f>
        <v>1367</v>
      </c>
      <c r="AG124" s="79" t="str">
        <f>IF(AK124&lt;&gt;"",COUNTIF($AK$1:AK123,AK124)+AK124,IF(AL124&lt;&gt;"",COUNTIF($AL$1:AL123,AL124)+AL124,""))</f>
        <v/>
      </c>
      <c r="AH124" s="79" t="str">
        <f t="shared" si="52"/>
        <v>East London Runners</v>
      </c>
      <c r="AI124" s="79" t="str">
        <f>IF(AND(J124="M", AH124&lt;&gt;"U/A",AE124=Prizewinners!$J$1),AF124,"")</f>
        <v/>
      </c>
      <c r="AJ124" s="44" t="str">
        <f>IF(AND(J124="F",  AH124&lt;&gt;"U/A",AE124=Prizewinners!$J$16),AF124,"")</f>
        <v/>
      </c>
      <c r="AK124" s="44" t="str">
        <f t="shared" si="53"/>
        <v/>
      </c>
      <c r="AL124" s="44" t="str">
        <f t="shared" si="54"/>
        <v/>
      </c>
      <c r="AM124" s="44" t="str">
        <f t="shared" si="58"/>
        <v>mEast London Runners30</v>
      </c>
      <c r="AN124" s="44" t="str">
        <f t="shared" si="40"/>
        <v/>
      </c>
      <c r="AO124" s="44" t="str">
        <f t="shared" si="41"/>
        <v/>
      </c>
      <c r="AP124" s="44" t="str">
        <f t="shared" si="42"/>
        <v/>
      </c>
      <c r="AQ124" s="44" t="str">
        <f t="shared" si="55"/>
        <v>Russell Peters</v>
      </c>
    </row>
    <row r="125" spans="1:43">
      <c r="A125" s="51" t="str">
        <f t="shared" si="43"/>
        <v>V60,7</v>
      </c>
      <c r="B125" s="51" t="str">
        <f t="shared" si="31"/>
        <v>M,98</v>
      </c>
      <c r="C125" s="50">
        <f t="shared" si="56"/>
        <v>124</v>
      </c>
      <c r="D125" s="4">
        <v>853</v>
      </c>
      <c r="E125" s="51">
        <f t="shared" si="32"/>
        <v>1</v>
      </c>
      <c r="F125" s="51">
        <f>COUNTIF(H$2:H125,H125)</f>
        <v>7</v>
      </c>
      <c r="G125" s="51">
        <f>COUNTIF(J$2:J125,J125)</f>
        <v>98</v>
      </c>
      <c r="H125" s="51" t="str">
        <f t="shared" si="33"/>
        <v>V60</v>
      </c>
      <c r="I125" s="51" t="str">
        <f t="shared" si="34"/>
        <v>V60</v>
      </c>
      <c r="J125" s="51" t="str">
        <f t="shared" si="35"/>
        <v>M</v>
      </c>
      <c r="K125" s="55" t="str">
        <f t="shared" si="36"/>
        <v>Peter Grant</v>
      </c>
      <c r="L125" s="55" t="str">
        <f t="shared" si="37"/>
        <v>East End Road Runners</v>
      </c>
      <c r="M125" s="4"/>
      <c r="N125" s="6"/>
      <c r="O125" s="4">
        <v>30</v>
      </c>
      <c r="P125" s="58">
        <f t="shared" si="44"/>
        <v>0</v>
      </c>
      <c r="Q125" s="58">
        <f t="shared" si="45"/>
        <v>42</v>
      </c>
      <c r="R125" s="63">
        <f t="shared" si="46"/>
        <v>0</v>
      </c>
      <c r="S125" s="65">
        <f t="shared" si="47"/>
        <v>2.9166666666666667E-2</v>
      </c>
      <c r="T125" s="65">
        <f t="shared" si="48"/>
        <v>3.4722222222222224E-4</v>
      </c>
      <c r="U125" s="51">
        <f>COUNTIF(L$2:L125,L125)</f>
        <v>13</v>
      </c>
      <c r="V125" s="51">
        <f t="shared" si="38"/>
        <v>124</v>
      </c>
      <c r="W125" s="63">
        <f t="shared" si="57"/>
        <v>2.9513888888888888E-2</v>
      </c>
      <c r="X125" s="69">
        <f t="shared" si="49"/>
        <v>2.9513888888888888E-2</v>
      </c>
      <c r="Y125" s="71">
        <f t="shared" si="39"/>
        <v>0</v>
      </c>
      <c r="Z125" s="74" t="str">
        <f t="shared" si="30"/>
        <v/>
      </c>
      <c r="AA125" s="25"/>
      <c r="AB125" s="25"/>
      <c r="AC125" s="44" t="str">
        <f t="shared" si="50"/>
        <v/>
      </c>
      <c r="AD125" s="44" t="str">
        <f t="shared" si="51"/>
        <v>MEast End Road Runners</v>
      </c>
      <c r="AE125" s="78">
        <f>IF(AD125="","",COUNTIF($AD$2:AD125,AD125))</f>
        <v>10</v>
      </c>
      <c r="AF125" s="79">
        <f>IF(AD125="","",SUMIF(AD$2:AD125,AD125,G$2:G125))</f>
        <v>532</v>
      </c>
      <c r="AG125" s="79" t="str">
        <f>IF(AK125&lt;&gt;"",COUNTIF($AK$1:AK124,AK125)+AK125,IF(AL125&lt;&gt;"",COUNTIF($AL$1:AL124,AL125)+AL125,""))</f>
        <v/>
      </c>
      <c r="AH125" s="79" t="str">
        <f t="shared" si="52"/>
        <v>East End Road Runners</v>
      </c>
      <c r="AI125" s="79" t="str">
        <f>IF(AND(J125="M", AH125&lt;&gt;"U/A",AE125=Prizewinners!$J$1),AF125,"")</f>
        <v/>
      </c>
      <c r="AJ125" s="44" t="str">
        <f>IF(AND(J125="F",  AH125&lt;&gt;"U/A",AE125=Prizewinners!$J$16),AF125,"")</f>
        <v/>
      </c>
      <c r="AK125" s="44" t="str">
        <f t="shared" si="53"/>
        <v/>
      </c>
      <c r="AL125" s="44" t="str">
        <f t="shared" si="54"/>
        <v/>
      </c>
      <c r="AM125" s="44" t="str">
        <f t="shared" si="58"/>
        <v>MEast End Road Runners10</v>
      </c>
      <c r="AN125" s="44" t="str">
        <f t="shared" si="40"/>
        <v/>
      </c>
      <c r="AO125" s="44" t="str">
        <f t="shared" si="41"/>
        <v/>
      </c>
      <c r="AP125" s="44" t="str">
        <f t="shared" si="42"/>
        <v/>
      </c>
      <c r="AQ125" s="44" t="str">
        <f t="shared" si="55"/>
        <v>Peter Grant</v>
      </c>
    </row>
    <row r="126" spans="1:43">
      <c r="A126" s="51" t="str">
        <f t="shared" si="43"/>
        <v>SW,8</v>
      </c>
      <c r="B126" s="51" t="str">
        <f t="shared" si="31"/>
        <v>f,27</v>
      </c>
      <c r="C126" s="50">
        <f t="shared" si="56"/>
        <v>125</v>
      </c>
      <c r="D126" s="4">
        <v>92</v>
      </c>
      <c r="E126" s="51">
        <f t="shared" si="32"/>
        <v>1</v>
      </c>
      <c r="F126" s="51">
        <f>COUNTIF(H$2:H126,H126)</f>
        <v>8</v>
      </c>
      <c r="G126" s="51">
        <f>COUNTIF(J$2:J126,J126)</f>
        <v>27</v>
      </c>
      <c r="H126" s="51" t="str">
        <f t="shared" si="33"/>
        <v>SW</v>
      </c>
      <c r="I126" s="51" t="str">
        <f t="shared" si="34"/>
        <v>SW</v>
      </c>
      <c r="J126" s="51" t="str">
        <f t="shared" si="35"/>
        <v>f</v>
      </c>
      <c r="K126" s="55" t="str">
        <f t="shared" si="36"/>
        <v>Jasmin Nayar</v>
      </c>
      <c r="L126" s="55" t="str">
        <f t="shared" si="37"/>
        <v>Eton Manor</v>
      </c>
      <c r="M126" s="4"/>
      <c r="N126" s="6"/>
      <c r="O126" s="4">
        <v>32</v>
      </c>
      <c r="P126" s="58">
        <f t="shared" si="44"/>
        <v>0</v>
      </c>
      <c r="Q126" s="58">
        <f t="shared" si="45"/>
        <v>42</v>
      </c>
      <c r="R126" s="63">
        <f t="shared" si="46"/>
        <v>0</v>
      </c>
      <c r="S126" s="65">
        <f t="shared" si="47"/>
        <v>2.9166666666666667E-2</v>
      </c>
      <c r="T126" s="65">
        <f t="shared" si="48"/>
        <v>3.7037037037037035E-4</v>
      </c>
      <c r="U126" s="51">
        <f>COUNTIF(L$2:L126,L126)</f>
        <v>14</v>
      </c>
      <c r="V126" s="51">
        <f t="shared" si="38"/>
        <v>125</v>
      </c>
      <c r="W126" s="63">
        <f t="shared" si="57"/>
        <v>2.9537037037037039E-2</v>
      </c>
      <c r="X126" s="69">
        <f t="shared" si="49"/>
        <v>2.9537037037037039E-2</v>
      </c>
      <c r="Y126" s="71">
        <f t="shared" si="39"/>
        <v>0</v>
      </c>
      <c r="Z126" s="74" t="str">
        <f t="shared" si="30"/>
        <v/>
      </c>
      <c r="AA126" s="25"/>
      <c r="AB126" s="25"/>
      <c r="AC126" s="44" t="str">
        <f t="shared" si="50"/>
        <v/>
      </c>
      <c r="AD126" s="44" t="str">
        <f t="shared" si="51"/>
        <v>fEton Manor</v>
      </c>
      <c r="AE126" s="78">
        <f>IF(AD126="","",COUNTIF($AD$2:AD126,AD126))</f>
        <v>5</v>
      </c>
      <c r="AF126" s="79">
        <f>IF(AD126="","",SUMIF(AD$2:AD126,AD126,G$2:G126))</f>
        <v>72</v>
      </c>
      <c r="AG126" s="79" t="str">
        <f>IF(AK126&lt;&gt;"",COUNTIF($AK$1:AK125,AK126)+AK126,IF(AL126&lt;&gt;"",COUNTIF($AL$1:AL125,AL126)+AL126,""))</f>
        <v/>
      </c>
      <c r="AH126" s="79" t="str">
        <f t="shared" si="52"/>
        <v>Eton Manor</v>
      </c>
      <c r="AI126" s="79" t="str">
        <f>IF(AND(J126="M", AH126&lt;&gt;"U/A",AE126=Prizewinners!$J$1),AF126,"")</f>
        <v/>
      </c>
      <c r="AJ126" s="44" t="str">
        <f>IF(AND(J126="F",  AH126&lt;&gt;"U/A",AE126=Prizewinners!$J$16),AF126,"")</f>
        <v/>
      </c>
      <c r="AK126" s="44" t="str">
        <f t="shared" si="53"/>
        <v/>
      </c>
      <c r="AL126" s="44" t="str">
        <f t="shared" si="54"/>
        <v/>
      </c>
      <c r="AM126" s="44" t="str">
        <f t="shared" si="58"/>
        <v>fEton Manor5</v>
      </c>
      <c r="AN126" s="44" t="str">
        <f t="shared" si="40"/>
        <v/>
      </c>
      <c r="AO126" s="44" t="str">
        <f t="shared" si="41"/>
        <v/>
      </c>
      <c r="AP126" s="44" t="str">
        <f t="shared" si="42"/>
        <v/>
      </c>
      <c r="AQ126" s="44" t="str">
        <f t="shared" si="55"/>
        <v>Jasmin Nayar</v>
      </c>
    </row>
    <row r="127" spans="1:43">
      <c r="A127" s="51" t="str">
        <f t="shared" si="43"/>
        <v>SW,9</v>
      </c>
      <c r="B127" s="51" t="str">
        <f t="shared" si="31"/>
        <v>F,28</v>
      </c>
      <c r="C127" s="50">
        <f t="shared" si="56"/>
        <v>126</v>
      </c>
      <c r="D127" s="4">
        <v>28</v>
      </c>
      <c r="E127" s="51">
        <f t="shared" si="32"/>
        <v>1</v>
      </c>
      <c r="F127" s="51">
        <f>COUNTIF(H$2:H127,H127)</f>
        <v>9</v>
      </c>
      <c r="G127" s="51">
        <f>COUNTIF(J$2:J127,J127)</f>
        <v>28</v>
      </c>
      <c r="H127" s="51" t="str">
        <f t="shared" si="33"/>
        <v>SW</v>
      </c>
      <c r="I127" s="51" t="str">
        <f t="shared" si="34"/>
        <v>SW</v>
      </c>
      <c r="J127" s="51" t="str">
        <f t="shared" si="35"/>
        <v>F</v>
      </c>
      <c r="K127" s="55" t="str">
        <f t="shared" si="36"/>
        <v>Laura Owen</v>
      </c>
      <c r="L127" s="55" t="str">
        <f t="shared" si="37"/>
        <v>East London Runners</v>
      </c>
      <c r="M127" s="4"/>
      <c r="N127" s="6"/>
      <c r="O127" s="4">
        <v>35</v>
      </c>
      <c r="P127" s="58">
        <f t="shared" si="44"/>
        <v>0</v>
      </c>
      <c r="Q127" s="58">
        <f t="shared" si="45"/>
        <v>42</v>
      </c>
      <c r="R127" s="63">
        <f t="shared" si="46"/>
        <v>0</v>
      </c>
      <c r="S127" s="65">
        <f t="shared" si="47"/>
        <v>2.9166666666666667E-2</v>
      </c>
      <c r="T127" s="65">
        <f t="shared" si="48"/>
        <v>4.0509259259259258E-4</v>
      </c>
      <c r="U127" s="51">
        <f>COUNTIF(L$2:L127,L127)</f>
        <v>41</v>
      </c>
      <c r="V127" s="51">
        <f t="shared" si="38"/>
        <v>126</v>
      </c>
      <c r="W127" s="63">
        <f t="shared" si="57"/>
        <v>2.9571759259259259E-2</v>
      </c>
      <c r="X127" s="69">
        <f t="shared" si="49"/>
        <v>2.9571759259259259E-2</v>
      </c>
      <c r="Y127" s="71">
        <f t="shared" si="39"/>
        <v>0</v>
      </c>
      <c r="Z127" s="74" t="str">
        <f t="shared" si="30"/>
        <v/>
      </c>
      <c r="AA127" s="25"/>
      <c r="AB127" s="25"/>
      <c r="AC127" s="44" t="str">
        <f t="shared" si="50"/>
        <v/>
      </c>
      <c r="AD127" s="44" t="str">
        <f t="shared" si="51"/>
        <v>FEast London Runners</v>
      </c>
      <c r="AE127" s="78">
        <f>IF(AD127="","",COUNTIF($AD$2:AD127,AD127))</f>
        <v>11</v>
      </c>
      <c r="AF127" s="79">
        <f>IF(AD127="","",SUMIF(AD$2:AD127,AD127,G$2:G127))</f>
        <v>160</v>
      </c>
      <c r="AG127" s="79" t="str">
        <f>IF(AK127&lt;&gt;"",COUNTIF($AK$1:AK126,AK127)+AK127,IF(AL127&lt;&gt;"",COUNTIF($AL$1:AL126,AL127)+AL127,""))</f>
        <v/>
      </c>
      <c r="AH127" s="79" t="str">
        <f t="shared" si="52"/>
        <v>East London Runners</v>
      </c>
      <c r="AI127" s="79" t="str">
        <f>IF(AND(J127="M", AH127&lt;&gt;"U/A",AE127=Prizewinners!$J$1),AF127,"")</f>
        <v/>
      </c>
      <c r="AJ127" s="44" t="str">
        <f>IF(AND(J127="F",  AH127&lt;&gt;"U/A",AE127=Prizewinners!$J$16),AF127,"")</f>
        <v/>
      </c>
      <c r="AK127" s="44" t="str">
        <f t="shared" si="53"/>
        <v/>
      </c>
      <c r="AL127" s="44" t="str">
        <f t="shared" si="54"/>
        <v/>
      </c>
      <c r="AM127" s="44" t="str">
        <f t="shared" si="58"/>
        <v>FEast London Runners11</v>
      </c>
      <c r="AN127" s="44" t="str">
        <f t="shared" si="40"/>
        <v/>
      </c>
      <c r="AO127" s="44" t="str">
        <f t="shared" si="41"/>
        <v/>
      </c>
      <c r="AP127" s="44" t="str">
        <f t="shared" si="42"/>
        <v/>
      </c>
      <c r="AQ127" s="44" t="str">
        <f t="shared" si="55"/>
        <v>Laura Owen</v>
      </c>
    </row>
    <row r="128" spans="1:43">
      <c r="A128" s="51" t="str">
        <f t="shared" si="43"/>
        <v>FV35,11</v>
      </c>
      <c r="B128" s="51" t="str">
        <f t="shared" si="31"/>
        <v>F,29</v>
      </c>
      <c r="C128" s="50">
        <f t="shared" si="56"/>
        <v>127</v>
      </c>
      <c r="D128" s="4">
        <v>73</v>
      </c>
      <c r="E128" s="51">
        <f t="shared" si="32"/>
        <v>1</v>
      </c>
      <c r="F128" s="51">
        <f>COUNTIF(H$2:H128,H128)</f>
        <v>11</v>
      </c>
      <c r="G128" s="51">
        <f>COUNTIF(J$2:J128,J128)</f>
        <v>29</v>
      </c>
      <c r="H128" s="51" t="str">
        <f t="shared" si="33"/>
        <v>FV35</v>
      </c>
      <c r="I128" s="51" t="str">
        <f t="shared" si="34"/>
        <v>FV35</v>
      </c>
      <c r="J128" s="51" t="str">
        <f t="shared" si="35"/>
        <v>F</v>
      </c>
      <c r="K128" s="55" t="str">
        <f t="shared" si="36"/>
        <v>Vanessa Stead-Clyne</v>
      </c>
      <c r="L128" s="55" t="str">
        <f t="shared" si="37"/>
        <v>Orion Harriers</v>
      </c>
      <c r="M128" s="4"/>
      <c r="N128" s="6"/>
      <c r="O128" s="4">
        <v>40</v>
      </c>
      <c r="P128" s="58">
        <f t="shared" si="44"/>
        <v>0</v>
      </c>
      <c r="Q128" s="58">
        <f t="shared" si="45"/>
        <v>42</v>
      </c>
      <c r="R128" s="63">
        <f t="shared" si="46"/>
        <v>0</v>
      </c>
      <c r="S128" s="65">
        <f t="shared" si="47"/>
        <v>2.9166666666666667E-2</v>
      </c>
      <c r="T128" s="65">
        <f t="shared" si="48"/>
        <v>4.6296296296296298E-4</v>
      </c>
      <c r="U128" s="51">
        <f>COUNTIF(L$2:L128,L128)</f>
        <v>16</v>
      </c>
      <c r="V128" s="51">
        <f t="shared" si="38"/>
        <v>127</v>
      </c>
      <c r="W128" s="63">
        <f t="shared" si="57"/>
        <v>2.9629629629629631E-2</v>
      </c>
      <c r="X128" s="69">
        <f t="shared" si="49"/>
        <v>2.9629629629629631E-2</v>
      </c>
      <c r="Y128" s="71">
        <f t="shared" si="39"/>
        <v>0</v>
      </c>
      <c r="Z128" s="74" t="str">
        <f t="shared" si="30"/>
        <v/>
      </c>
      <c r="AA128" s="25"/>
      <c r="AB128" s="25"/>
      <c r="AC128" s="44" t="str">
        <f t="shared" si="50"/>
        <v/>
      </c>
      <c r="AD128" s="44" t="str">
        <f t="shared" si="51"/>
        <v>FOrion Harriers</v>
      </c>
      <c r="AE128" s="78">
        <f>IF(AD128="","",COUNTIF($AD$2:AD128,AD128))</f>
        <v>4</v>
      </c>
      <c r="AF128" s="79">
        <f>IF(AD128="","",SUMIF(AD$2:AD128,AD128,G$2:G128))</f>
        <v>91</v>
      </c>
      <c r="AG128" s="79" t="str">
        <f>IF(AK128&lt;&gt;"",COUNTIF($AK$1:AK127,AK128)+AK128,IF(AL128&lt;&gt;"",COUNTIF($AL$1:AL127,AL128)+AL128,""))</f>
        <v/>
      </c>
      <c r="AH128" s="79" t="str">
        <f t="shared" si="52"/>
        <v>Orion Harriers</v>
      </c>
      <c r="AI128" s="79" t="str">
        <f>IF(AND(J128="M", AH128&lt;&gt;"U/A",AE128=Prizewinners!$J$1),AF128,"")</f>
        <v/>
      </c>
      <c r="AJ128" s="44" t="str">
        <f>IF(AND(J128="F",  AH128&lt;&gt;"U/A",AE128=Prizewinners!$J$16),AF128,"")</f>
        <v/>
      </c>
      <c r="AK128" s="44" t="str">
        <f t="shared" si="53"/>
        <v/>
      </c>
      <c r="AL128" s="44" t="str">
        <f t="shared" si="54"/>
        <v/>
      </c>
      <c r="AM128" s="44" t="str">
        <f t="shared" si="58"/>
        <v>FOrion Harriers4</v>
      </c>
      <c r="AN128" s="44" t="str">
        <f t="shared" si="40"/>
        <v/>
      </c>
      <c r="AO128" s="44" t="str">
        <f t="shared" si="41"/>
        <v/>
      </c>
      <c r="AP128" s="44" t="str">
        <f t="shared" si="42"/>
        <v/>
      </c>
      <c r="AQ128" s="44" t="str">
        <f t="shared" si="55"/>
        <v>Vanessa Stead-Clyne</v>
      </c>
    </row>
    <row r="129" spans="1:43">
      <c r="A129" s="51" t="str">
        <f t="shared" si="43"/>
        <v>V50,29</v>
      </c>
      <c r="B129" s="51" t="str">
        <f t="shared" si="31"/>
        <v>M,99</v>
      </c>
      <c r="C129" s="50">
        <f t="shared" si="56"/>
        <v>128</v>
      </c>
      <c r="D129" s="4">
        <v>899</v>
      </c>
      <c r="E129" s="51">
        <f t="shared" si="32"/>
        <v>1</v>
      </c>
      <c r="F129" s="51">
        <f>COUNTIF(H$2:H129,H129)</f>
        <v>29</v>
      </c>
      <c r="G129" s="51">
        <f>COUNTIF(J$2:J129,J129)</f>
        <v>99</v>
      </c>
      <c r="H129" s="51" t="str">
        <f t="shared" si="33"/>
        <v>V50</v>
      </c>
      <c r="I129" s="51" t="str">
        <f t="shared" si="34"/>
        <v>V50</v>
      </c>
      <c r="J129" s="51" t="str">
        <f t="shared" si="35"/>
        <v>M</v>
      </c>
      <c r="K129" s="55" t="str">
        <f t="shared" si="36"/>
        <v>Roger Hagan</v>
      </c>
      <c r="L129" s="55" t="str">
        <f t="shared" si="37"/>
        <v>Havering 90 Joggers</v>
      </c>
      <c r="M129" s="4"/>
      <c r="N129" s="6"/>
      <c r="O129" s="4">
        <v>51</v>
      </c>
      <c r="P129" s="58">
        <f t="shared" si="44"/>
        <v>0</v>
      </c>
      <c r="Q129" s="58">
        <f t="shared" si="45"/>
        <v>42</v>
      </c>
      <c r="R129" s="63">
        <f t="shared" si="46"/>
        <v>0</v>
      </c>
      <c r="S129" s="65">
        <f t="shared" si="47"/>
        <v>2.9166666666666667E-2</v>
      </c>
      <c r="T129" s="65">
        <f t="shared" si="48"/>
        <v>5.9027777777777778E-4</v>
      </c>
      <c r="U129" s="51">
        <f>COUNTIF(L$2:L129,L129)</f>
        <v>9</v>
      </c>
      <c r="V129" s="51">
        <f t="shared" si="38"/>
        <v>128</v>
      </c>
      <c r="W129" s="63">
        <f t="shared" si="57"/>
        <v>2.9756944444444444E-2</v>
      </c>
      <c r="X129" s="69">
        <f t="shared" si="49"/>
        <v>2.9756944444444444E-2</v>
      </c>
      <c r="Y129" s="71">
        <f t="shared" si="39"/>
        <v>0</v>
      </c>
      <c r="Z129" s="74" t="str">
        <f t="shared" ref="Z129:Z192" si="59">IF(AND(H129&lt;&gt;"",Y129="Y",H129&lt;&gt;"SW",H129&lt;&gt;"SM",F129&lt;&gt;1),IF(J129="M","RESM","RESF"),IF(AND(H129="SM",Y129="Y",J129="m"),"RESM",IF(AND(H129="SW",Y129="Y",J129="f"),"RESF","")))</f>
        <v/>
      </c>
      <c r="AA129" s="25"/>
      <c r="AB129" s="25"/>
      <c r="AC129" s="44" t="str">
        <f t="shared" si="50"/>
        <v/>
      </c>
      <c r="AD129" s="44" t="str">
        <f t="shared" si="51"/>
        <v>MHavering 90 Joggers</v>
      </c>
      <c r="AE129" s="78">
        <f>IF(AD129="","",COUNTIF($AD$2:AD129,AD129))</f>
        <v>9</v>
      </c>
      <c r="AF129" s="79">
        <f>IF(AD129="","",SUMIF(AD$2:AD129,AD129,G$2:G129))</f>
        <v>665</v>
      </c>
      <c r="AG129" s="79" t="str">
        <f>IF(AK129&lt;&gt;"",COUNTIF($AK$1:AK128,AK129)+AK129,IF(AL129&lt;&gt;"",COUNTIF($AL$1:AL128,AL129)+AL129,""))</f>
        <v/>
      </c>
      <c r="AH129" s="79" t="str">
        <f t="shared" si="52"/>
        <v>Havering 90 Joggers</v>
      </c>
      <c r="AI129" s="79" t="str">
        <f>IF(AND(J129="M", AH129&lt;&gt;"U/A",AE129=Prizewinners!$J$1),AF129,"")</f>
        <v/>
      </c>
      <c r="AJ129" s="44" t="str">
        <f>IF(AND(J129="F",  AH129&lt;&gt;"U/A",AE129=Prizewinners!$J$16),AF129,"")</f>
        <v/>
      </c>
      <c r="AK129" s="44" t="str">
        <f t="shared" si="53"/>
        <v/>
      </c>
      <c r="AL129" s="44" t="str">
        <f t="shared" si="54"/>
        <v/>
      </c>
      <c r="AM129" s="44" t="str">
        <f t="shared" si="58"/>
        <v>MHavering 90 Joggers9</v>
      </c>
      <c r="AN129" s="44" t="str">
        <f t="shared" si="40"/>
        <v/>
      </c>
      <c r="AO129" s="44" t="str">
        <f t="shared" si="41"/>
        <v/>
      </c>
      <c r="AP129" s="44" t="str">
        <f t="shared" si="42"/>
        <v/>
      </c>
      <c r="AQ129" s="44" t="str">
        <f t="shared" si="55"/>
        <v>Roger Hagan</v>
      </c>
    </row>
    <row r="130" spans="1:43">
      <c r="A130" s="51" t="str">
        <f t="shared" si="43"/>
        <v>V50,30</v>
      </c>
      <c r="B130" s="51" t="str">
        <f t="shared" ref="B130:B193" si="60">CONCATENATE(J130,",",G130)</f>
        <v>M,100</v>
      </c>
      <c r="C130" s="50">
        <f t="shared" si="56"/>
        <v>129</v>
      </c>
      <c r="D130" s="4">
        <v>856</v>
      </c>
      <c r="E130" s="51">
        <f t="shared" ref="E130:E193" si="61">IF(D130="",0,COUNTIF(K:K,K130))</f>
        <v>1</v>
      </c>
      <c r="F130" s="51">
        <f>COUNTIF(H$2:H130,H130)</f>
        <v>30</v>
      </c>
      <c r="G130" s="51">
        <f>COUNTIF(J$2:J130,J130)</f>
        <v>100</v>
      </c>
      <c r="H130" s="51" t="str">
        <f t="shared" ref="H130:H193" si="62">IF(G130&gt;3,I130,"")</f>
        <v>V50</v>
      </c>
      <c r="I130" s="51" t="str">
        <f t="shared" ref="I130:I193" si="63">IF(ISNA(VLOOKUP($D130,Runner,3,FALSE)),IF(ISNA(VLOOKUP($D130,Code,3,FALSE)),"",VLOOKUP($D130,Code,3,FALSE)),VLOOKUP($D130,Runner,3,FALSE))</f>
        <v>V50</v>
      </c>
      <c r="J130" s="51" t="str">
        <f t="shared" ref="J130:J193" si="64">IF(ISNA(VLOOKUP($D130,Runner,5,FALSE)),IF(ISNA(VLOOKUP($D130,Code,5,FALSE)),"",VLOOKUP($D130,Code,5,FALSE)),VLOOKUP($D130,Runner,5,FALSE))</f>
        <v>M</v>
      </c>
      <c r="K130" s="55" t="str">
        <f t="shared" ref="K130:K193" si="65">IF(ISNA(VLOOKUP($D130,Runner,2,FALSE)),IF(ISNA(VLOOKUP($D130,Code,2,FALSE)),"",VLOOKUP($D130,Code,2,FALSE)),VLOOKUP($D130,Runner,2,FALSE))</f>
        <v>John Murphy</v>
      </c>
      <c r="L130" s="55" t="str">
        <f t="shared" ref="L130:L193" si="66">IF(ISNA(VLOOKUP($D130,Runner,4,FALSE)),IF(ISNA(VLOOKUP($D130,Code,4,FALSE)),"",VLOOKUP($D130,Code,4,FALSE)),VLOOKUP($D130,Runner,4,FALSE))</f>
        <v>U/A</v>
      </c>
      <c r="M130" s="4"/>
      <c r="N130" s="6"/>
      <c r="O130" s="4">
        <v>56</v>
      </c>
      <c r="P130" s="58">
        <f t="shared" si="44"/>
        <v>0</v>
      </c>
      <c r="Q130" s="58">
        <f t="shared" si="45"/>
        <v>42</v>
      </c>
      <c r="R130" s="63">
        <f t="shared" si="46"/>
        <v>0</v>
      </c>
      <c r="S130" s="65">
        <f t="shared" si="47"/>
        <v>2.9166666666666667E-2</v>
      </c>
      <c r="T130" s="65">
        <f t="shared" si="48"/>
        <v>6.4814814814814813E-4</v>
      </c>
      <c r="U130" s="51">
        <f>COUNTIF(L$2:L130,L130)</f>
        <v>5</v>
      </c>
      <c r="V130" s="51">
        <f t="shared" ref="V130:V193" si="67">IF(U130&lt;=$AD$1,C130,"")</f>
        <v>129</v>
      </c>
      <c r="W130" s="63">
        <f t="shared" si="57"/>
        <v>2.9814814814814815E-2</v>
      </c>
      <c r="X130" s="69">
        <f t="shared" si="49"/>
        <v>2.9814814814814815E-2</v>
      </c>
      <c r="Y130" s="71">
        <f t="shared" ref="Y130:Y193" si="68">IF(ISNA(VLOOKUP($D130,Runner,7,FALSE)),IF(ISNA(VLOOKUP($D130,Code,6,FALSE)),"",VLOOKUP($D130,Code,6,FALSE)),VLOOKUP($D130,Runner,7,FALSE))</f>
        <v>0</v>
      </c>
      <c r="Z130" s="74" t="str">
        <f t="shared" si="59"/>
        <v/>
      </c>
      <c r="AA130" s="25"/>
      <c r="AB130" s="25"/>
      <c r="AC130" s="44" t="str">
        <f t="shared" si="50"/>
        <v/>
      </c>
      <c r="AD130" s="44" t="str">
        <f t="shared" si="51"/>
        <v>MU/A</v>
      </c>
      <c r="AE130" s="78">
        <f>IF(AD130="","",COUNTIF($AD$2:AD130,AD130))</f>
        <v>5</v>
      </c>
      <c r="AF130" s="79">
        <f>IF(AD130="","",SUMIF(AD$2:AD130,AD130,G$2:G130))</f>
        <v>403</v>
      </c>
      <c r="AG130" s="79" t="str">
        <f>IF(AK130&lt;&gt;"",COUNTIF($AK$1:AK129,AK130)+AK130,IF(AL130&lt;&gt;"",COUNTIF($AL$1:AL129,AL130)+AL130,""))</f>
        <v/>
      </c>
      <c r="AH130" s="79" t="str">
        <f t="shared" si="52"/>
        <v>U/A</v>
      </c>
      <c r="AI130" s="79" t="str">
        <f>IF(AND(J130="M", AH130&lt;&gt;"U/A",AE130=Prizewinners!$J$1),AF130,"")</f>
        <v/>
      </c>
      <c r="AJ130" s="44" t="str">
        <f>IF(AND(J130="F",  AH130&lt;&gt;"U/A",AE130=Prizewinners!$J$16),AF130,"")</f>
        <v/>
      </c>
      <c r="AK130" s="44" t="str">
        <f t="shared" si="53"/>
        <v/>
      </c>
      <c r="AL130" s="44" t="str">
        <f t="shared" si="54"/>
        <v/>
      </c>
      <c r="AM130" s="44" t="str">
        <f t="shared" si="58"/>
        <v>MU/A5</v>
      </c>
      <c r="AN130" s="44" t="str">
        <f t="shared" ref="AN130:AN193" si="69">IF(AG130&lt;&gt;"",VLOOKUP(CONCATENATE(AD130,"1"),Scoring_Team,5,FALSE),"")</f>
        <v/>
      </c>
      <c r="AO130" s="44" t="str">
        <f t="shared" ref="AO130:AO193" si="70">IF(AG130&lt;&gt;"",VLOOKUP(CONCATENATE(AD130,"2"),Scoring_Team,5,FALSE),"")</f>
        <v/>
      </c>
      <c r="AP130" s="44" t="str">
        <f t="shared" ref="AP130:AP193" si="71">IF(AG130&lt;&gt;"",VLOOKUP(CONCATENATE(AD130,"3"),Scoring_Team,5,FALSE),"")</f>
        <v/>
      </c>
      <c r="AQ130" s="44" t="str">
        <f t="shared" si="55"/>
        <v>John Murphy</v>
      </c>
    </row>
    <row r="131" spans="1:43">
      <c r="A131" s="51" t="str">
        <f t="shared" ref="A131:A194" si="72">IF(Z131="RESM",Z131,IF(Z131="RESF",Z131,CONCATENATE(H131,",",F131)))</f>
        <v>V50,31</v>
      </c>
      <c r="B131" s="51" t="str">
        <f t="shared" si="60"/>
        <v>M,101</v>
      </c>
      <c r="C131" s="50">
        <f t="shared" si="56"/>
        <v>130</v>
      </c>
      <c r="D131" s="4">
        <v>956</v>
      </c>
      <c r="E131" s="51">
        <f t="shared" si="61"/>
        <v>1</v>
      </c>
      <c r="F131" s="51">
        <f>COUNTIF(H$2:H131,H131)</f>
        <v>31</v>
      </c>
      <c r="G131" s="51">
        <f>COUNTIF(J$2:J131,J131)</f>
        <v>101</v>
      </c>
      <c r="H131" s="51" t="str">
        <f t="shared" si="62"/>
        <v>V50</v>
      </c>
      <c r="I131" s="51" t="str">
        <f t="shared" si="63"/>
        <v>V50</v>
      </c>
      <c r="J131" s="51" t="str">
        <f t="shared" si="64"/>
        <v>M</v>
      </c>
      <c r="K131" s="55" t="str">
        <f t="shared" si="65"/>
        <v>Brian Graham</v>
      </c>
      <c r="L131" s="55" t="str">
        <f t="shared" si="66"/>
        <v>East End Road Runners</v>
      </c>
      <c r="M131" s="4"/>
      <c r="N131" s="6">
        <v>43</v>
      </c>
      <c r="O131" s="4">
        <v>7</v>
      </c>
      <c r="P131" s="58">
        <f t="shared" ref="P131:P194" si="73">IF(M131="",P130,M131)</f>
        <v>0</v>
      </c>
      <c r="Q131" s="58">
        <f t="shared" ref="Q131:Q194" si="74">IF(N131="",Q130,N131)</f>
        <v>43</v>
      </c>
      <c r="R131" s="63">
        <f t="shared" ref="R131:R194" si="75">(P131*3600)/86400</f>
        <v>0</v>
      </c>
      <c r="S131" s="65">
        <f t="shared" ref="S131:S194" si="76">(LEFT(Q131,2)*60)/86400</f>
        <v>2.9861111111111113E-2</v>
      </c>
      <c r="T131" s="65">
        <f t="shared" ref="T131:T194" si="77">O131/86400</f>
        <v>8.1018518518518516E-5</v>
      </c>
      <c r="U131" s="51">
        <f>COUNTIF(L$2:L131,L131)</f>
        <v>14</v>
      </c>
      <c r="V131" s="51">
        <f t="shared" si="67"/>
        <v>130</v>
      </c>
      <c r="W131" s="63">
        <f t="shared" si="57"/>
        <v>2.9942129629629631E-2</v>
      </c>
      <c r="X131" s="69">
        <f t="shared" ref="X131:X194" si="78">IF(U131&lt;=$AD$1,R131+S131+T131,"")</f>
        <v>2.9942129629629631E-2</v>
      </c>
      <c r="Y131" s="71">
        <f t="shared" si="68"/>
        <v>0</v>
      </c>
      <c r="Z131" s="74" t="str">
        <f t="shared" si="59"/>
        <v/>
      </c>
      <c r="AA131" s="25"/>
      <c r="AB131" s="25"/>
      <c r="AC131" s="44" t="str">
        <f t="shared" ref="AC131:AC194" si="79">IF(AG131&lt;&gt;"",CONCATENATE(J131,AG131),"")</f>
        <v/>
      </c>
      <c r="AD131" s="44" t="str">
        <f t="shared" ref="AD131:AD194" si="80">CONCATENATE(J131,L131)</f>
        <v>MEast End Road Runners</v>
      </c>
      <c r="AE131" s="78">
        <f>IF(AD131="","",COUNTIF($AD$2:AD131,AD131))</f>
        <v>11</v>
      </c>
      <c r="AF131" s="79">
        <f>IF(AD131="","",SUMIF(AD$2:AD131,AD131,G$2:G131))</f>
        <v>633</v>
      </c>
      <c r="AG131" s="79" t="str">
        <f>IF(AK131&lt;&gt;"",COUNTIF($AK$1:AK130,AK131)+AK131,IF(AL131&lt;&gt;"",COUNTIF($AL$1:AL130,AL131)+AL131,""))</f>
        <v/>
      </c>
      <c r="AH131" s="79" t="str">
        <f t="shared" ref="AH131:AH194" si="81">L131</f>
        <v>East End Road Runners</v>
      </c>
      <c r="AI131" s="79" t="str">
        <f>IF(AND(J131="M", AH131&lt;&gt;"U/A",AE131=Prizewinners!$J$1),AF131,"")</f>
        <v/>
      </c>
      <c r="AJ131" s="44" t="str">
        <f>IF(AND(J131="F",  AH131&lt;&gt;"U/A",AE131=Prizewinners!$J$16),AF131,"")</f>
        <v/>
      </c>
      <c r="AK131" s="44" t="str">
        <f t="shared" ref="AK131:AK194" si="82">IF(AI131&lt;&gt;"",RANK(AI131,AI$2:AI$501,1),"")</f>
        <v/>
      </c>
      <c r="AL131" s="44" t="str">
        <f t="shared" ref="AL131:AL194" si="83">IF(AJ131&lt;&gt;"",RANK(AJ131,AJ$2:AJ$501,1),"")</f>
        <v/>
      </c>
      <c r="AM131" s="44" t="str">
        <f t="shared" si="58"/>
        <v>MEast End Road Runners11</v>
      </c>
      <c r="AN131" s="44" t="str">
        <f t="shared" si="69"/>
        <v/>
      </c>
      <c r="AO131" s="44" t="str">
        <f t="shared" si="70"/>
        <v/>
      </c>
      <c r="AP131" s="44" t="str">
        <f t="shared" si="71"/>
        <v/>
      </c>
      <c r="AQ131" s="44" t="str">
        <f t="shared" ref="AQ131:AQ194" si="84">K131</f>
        <v>Brian Graham</v>
      </c>
    </row>
    <row r="132" spans="1:43">
      <c r="A132" s="51" t="str">
        <f t="shared" si="72"/>
        <v>V50,32</v>
      </c>
      <c r="B132" s="51" t="str">
        <f t="shared" si="60"/>
        <v>m,102</v>
      </c>
      <c r="C132" s="50">
        <f t="shared" ref="C132:C195" si="85">C131+1</f>
        <v>131</v>
      </c>
      <c r="D132" s="4">
        <v>794</v>
      </c>
      <c r="E132" s="51">
        <f t="shared" si="61"/>
        <v>1</v>
      </c>
      <c r="F132" s="51">
        <f>COUNTIF(H$2:H132,H132)</f>
        <v>32</v>
      </c>
      <c r="G132" s="51">
        <f>COUNTIF(J$2:J132,J132)</f>
        <v>102</v>
      </c>
      <c r="H132" s="51" t="str">
        <f t="shared" si="62"/>
        <v>V50</v>
      </c>
      <c r="I132" s="51" t="str">
        <f t="shared" si="63"/>
        <v>V50</v>
      </c>
      <c r="J132" s="51" t="str">
        <f t="shared" si="64"/>
        <v>m</v>
      </c>
      <c r="K132" s="55" t="str">
        <f t="shared" si="65"/>
        <v>Gabriel Ellenberg</v>
      </c>
      <c r="L132" s="55" t="str">
        <f t="shared" si="66"/>
        <v>Eton Manor</v>
      </c>
      <c r="M132" s="4"/>
      <c r="N132" s="6"/>
      <c r="O132" s="4">
        <v>9</v>
      </c>
      <c r="P132" s="58">
        <f t="shared" si="73"/>
        <v>0</v>
      </c>
      <c r="Q132" s="58">
        <f t="shared" si="74"/>
        <v>43</v>
      </c>
      <c r="R132" s="63">
        <f t="shared" si="75"/>
        <v>0</v>
      </c>
      <c r="S132" s="65">
        <f t="shared" si="76"/>
        <v>2.9861111111111113E-2</v>
      </c>
      <c r="T132" s="65">
        <f t="shared" si="77"/>
        <v>1.0416666666666667E-4</v>
      </c>
      <c r="U132" s="51">
        <f>COUNTIF(L$2:L132,L132)</f>
        <v>15</v>
      </c>
      <c r="V132" s="51">
        <f t="shared" si="67"/>
        <v>131</v>
      </c>
      <c r="W132" s="63">
        <f t="shared" ref="W132:W195" si="86">R132+S132+T132</f>
        <v>2.9965277777777778E-2</v>
      </c>
      <c r="X132" s="69">
        <f t="shared" si="78"/>
        <v>2.9965277777777778E-2</v>
      </c>
      <c r="Y132" s="71">
        <f t="shared" si="68"/>
        <v>0</v>
      </c>
      <c r="Z132" s="74" t="str">
        <f t="shared" si="59"/>
        <v/>
      </c>
      <c r="AA132" s="25"/>
      <c r="AB132" s="25"/>
      <c r="AC132" s="44" t="str">
        <f t="shared" si="79"/>
        <v/>
      </c>
      <c r="AD132" s="44" t="str">
        <f t="shared" si="80"/>
        <v>mEton Manor</v>
      </c>
      <c r="AE132" s="78">
        <f>IF(AD132="","",COUNTIF($AD$2:AD132,AD132))</f>
        <v>10</v>
      </c>
      <c r="AF132" s="79">
        <f>IF(AD132="","",SUMIF(AD$2:AD132,AD132,G$2:G132))</f>
        <v>544</v>
      </c>
      <c r="AG132" s="79" t="str">
        <f>IF(AK132&lt;&gt;"",COUNTIF($AK$1:AK131,AK132)+AK132,IF(AL132&lt;&gt;"",COUNTIF($AL$1:AL131,AL132)+AL132,""))</f>
        <v/>
      </c>
      <c r="AH132" s="79" t="str">
        <f t="shared" si="81"/>
        <v>Eton Manor</v>
      </c>
      <c r="AI132" s="79" t="str">
        <f>IF(AND(J132="M", AH132&lt;&gt;"U/A",AE132=Prizewinners!$J$1),AF132,"")</f>
        <v/>
      </c>
      <c r="AJ132" s="44" t="str">
        <f>IF(AND(J132="F",  AH132&lt;&gt;"U/A",AE132=Prizewinners!$J$16),AF132,"")</f>
        <v/>
      </c>
      <c r="AK132" s="44" t="str">
        <f t="shared" si="82"/>
        <v/>
      </c>
      <c r="AL132" s="44" t="str">
        <f t="shared" si="83"/>
        <v/>
      </c>
      <c r="AM132" s="44" t="str">
        <f t="shared" si="58"/>
        <v>mEton Manor10</v>
      </c>
      <c r="AN132" s="44" t="str">
        <f t="shared" si="69"/>
        <v/>
      </c>
      <c r="AO132" s="44" t="str">
        <f t="shared" si="70"/>
        <v/>
      </c>
      <c r="AP132" s="44" t="str">
        <f t="shared" si="71"/>
        <v/>
      </c>
      <c r="AQ132" s="44" t="str">
        <f t="shared" si="84"/>
        <v>Gabriel Ellenberg</v>
      </c>
    </row>
    <row r="133" spans="1:43">
      <c r="A133" s="51" t="str">
        <f t="shared" si="72"/>
        <v>V50,33</v>
      </c>
      <c r="B133" s="51" t="str">
        <f t="shared" si="60"/>
        <v>m,103</v>
      </c>
      <c r="C133" s="50">
        <f t="shared" si="85"/>
        <v>132</v>
      </c>
      <c r="D133" s="4">
        <v>971</v>
      </c>
      <c r="E133" s="51">
        <f t="shared" si="61"/>
        <v>1</v>
      </c>
      <c r="F133" s="51">
        <f>COUNTIF(H$2:H133,H133)</f>
        <v>33</v>
      </c>
      <c r="G133" s="51">
        <f>COUNTIF(J$2:J133,J133)</f>
        <v>103</v>
      </c>
      <c r="H133" s="51" t="str">
        <f t="shared" si="62"/>
        <v>V50</v>
      </c>
      <c r="I133" s="51" t="str">
        <f t="shared" si="63"/>
        <v>V50</v>
      </c>
      <c r="J133" s="51" t="str">
        <f t="shared" si="64"/>
        <v>m</v>
      </c>
      <c r="K133" s="55" t="str">
        <f t="shared" si="65"/>
        <v>Max Wood</v>
      </c>
      <c r="L133" s="55" t="str">
        <f t="shared" si="66"/>
        <v>skyrac</v>
      </c>
      <c r="M133" s="4"/>
      <c r="N133" s="6"/>
      <c r="O133" s="4">
        <v>11</v>
      </c>
      <c r="P133" s="58">
        <f t="shared" si="73"/>
        <v>0</v>
      </c>
      <c r="Q133" s="58">
        <f t="shared" si="74"/>
        <v>43</v>
      </c>
      <c r="R133" s="63">
        <f t="shared" si="75"/>
        <v>0</v>
      </c>
      <c r="S133" s="65">
        <f t="shared" si="76"/>
        <v>2.9861111111111113E-2</v>
      </c>
      <c r="T133" s="65">
        <f t="shared" si="77"/>
        <v>1.273148148148148E-4</v>
      </c>
      <c r="U133" s="51">
        <f>COUNTIF(L$2:L133,L133)</f>
        <v>1</v>
      </c>
      <c r="V133" s="51">
        <f t="shared" si="67"/>
        <v>132</v>
      </c>
      <c r="W133" s="63">
        <f t="shared" si="86"/>
        <v>2.9988425925925929E-2</v>
      </c>
      <c r="X133" s="69">
        <f t="shared" si="78"/>
        <v>2.9988425925925929E-2</v>
      </c>
      <c r="Y133" s="71">
        <f t="shared" si="68"/>
        <v>0</v>
      </c>
      <c r="Z133" s="74" t="str">
        <f t="shared" si="59"/>
        <v/>
      </c>
      <c r="AA133" s="25"/>
      <c r="AB133" s="25"/>
      <c r="AC133" s="44" t="str">
        <f t="shared" si="79"/>
        <v/>
      </c>
      <c r="AD133" s="44" t="str">
        <f t="shared" si="80"/>
        <v>mskyrac</v>
      </c>
      <c r="AE133" s="78">
        <f>IF(AD133="","",COUNTIF($AD$2:AD133,AD133))</f>
        <v>1</v>
      </c>
      <c r="AF133" s="79">
        <f>IF(AD133="","",SUMIF(AD$2:AD133,AD133,G$2:G133))</f>
        <v>103</v>
      </c>
      <c r="AG133" s="79" t="str">
        <f>IF(AK133&lt;&gt;"",COUNTIF($AK$1:AK132,AK133)+AK133,IF(AL133&lt;&gt;"",COUNTIF($AL$1:AL132,AL133)+AL133,""))</f>
        <v/>
      </c>
      <c r="AH133" s="79" t="str">
        <f t="shared" si="81"/>
        <v>skyrac</v>
      </c>
      <c r="AI133" s="79" t="str">
        <f>IF(AND(J133="M", AH133&lt;&gt;"U/A",AE133=Prizewinners!$J$1),AF133,"")</f>
        <v/>
      </c>
      <c r="AJ133" s="44" t="str">
        <f>IF(AND(J133="F",  AH133&lt;&gt;"U/A",AE133=Prizewinners!$J$16),AF133,"")</f>
        <v/>
      </c>
      <c r="AK133" s="44" t="str">
        <f t="shared" si="82"/>
        <v/>
      </c>
      <c r="AL133" s="44" t="str">
        <f t="shared" si="83"/>
        <v/>
      </c>
      <c r="AM133" s="44" t="str">
        <f t="shared" si="58"/>
        <v>mskyrac1</v>
      </c>
      <c r="AN133" s="44" t="str">
        <f t="shared" si="69"/>
        <v/>
      </c>
      <c r="AO133" s="44" t="str">
        <f t="shared" si="70"/>
        <v/>
      </c>
      <c r="AP133" s="44" t="str">
        <f t="shared" si="71"/>
        <v/>
      </c>
      <c r="AQ133" s="44" t="str">
        <f t="shared" si="84"/>
        <v>Max Wood</v>
      </c>
    </row>
    <row r="134" spans="1:43">
      <c r="A134" s="51" t="str">
        <f t="shared" si="72"/>
        <v>FV35,12</v>
      </c>
      <c r="B134" s="51" t="str">
        <f t="shared" si="60"/>
        <v>F,30</v>
      </c>
      <c r="C134" s="50">
        <f t="shared" si="85"/>
        <v>133</v>
      </c>
      <c r="D134" s="4">
        <v>11</v>
      </c>
      <c r="E134" s="51">
        <f t="shared" si="61"/>
        <v>1</v>
      </c>
      <c r="F134" s="51">
        <f>COUNTIF(H$2:H134,H134)</f>
        <v>12</v>
      </c>
      <c r="G134" s="51">
        <f>COUNTIF(J$2:J134,J134)</f>
        <v>30</v>
      </c>
      <c r="H134" s="51" t="str">
        <f t="shared" si="62"/>
        <v>FV35</v>
      </c>
      <c r="I134" s="51" t="str">
        <f t="shared" si="63"/>
        <v>FV35</v>
      </c>
      <c r="J134" s="51" t="str">
        <f t="shared" si="64"/>
        <v>F</v>
      </c>
      <c r="K134" s="55" t="str">
        <f t="shared" si="65"/>
        <v>Clare Tyler</v>
      </c>
      <c r="L134" s="55" t="str">
        <f t="shared" si="66"/>
        <v>East End Road Runners</v>
      </c>
      <c r="M134" s="4"/>
      <c r="N134" s="6"/>
      <c r="O134" s="4">
        <v>28</v>
      </c>
      <c r="P134" s="58">
        <f t="shared" si="73"/>
        <v>0</v>
      </c>
      <c r="Q134" s="58">
        <f t="shared" si="74"/>
        <v>43</v>
      </c>
      <c r="R134" s="63">
        <f t="shared" si="75"/>
        <v>0</v>
      </c>
      <c r="S134" s="65">
        <f t="shared" si="76"/>
        <v>2.9861111111111113E-2</v>
      </c>
      <c r="T134" s="65">
        <f t="shared" si="77"/>
        <v>3.2407407407407406E-4</v>
      </c>
      <c r="U134" s="51">
        <f>COUNTIF(L$2:L134,L134)</f>
        <v>15</v>
      </c>
      <c r="V134" s="51">
        <f t="shared" si="67"/>
        <v>133</v>
      </c>
      <c r="W134" s="63">
        <f t="shared" si="86"/>
        <v>3.0185185185185186E-2</v>
      </c>
      <c r="X134" s="69">
        <f t="shared" si="78"/>
        <v>3.0185185185185186E-2</v>
      </c>
      <c r="Y134" s="71">
        <f t="shared" si="68"/>
        <v>0</v>
      </c>
      <c r="Z134" s="74" t="str">
        <f t="shared" si="59"/>
        <v/>
      </c>
      <c r="AA134" s="25"/>
      <c r="AB134" s="25"/>
      <c r="AC134" s="44" t="str">
        <f t="shared" si="79"/>
        <v/>
      </c>
      <c r="AD134" s="44" t="str">
        <f t="shared" si="80"/>
        <v>FEast End Road Runners</v>
      </c>
      <c r="AE134" s="78">
        <f>IF(AD134="","",COUNTIF($AD$2:AD134,AD134))</f>
        <v>4</v>
      </c>
      <c r="AF134" s="79">
        <f>IF(AD134="","",SUMIF(AD$2:AD134,AD134,G$2:G134))</f>
        <v>79</v>
      </c>
      <c r="AG134" s="79" t="str">
        <f>IF(AK134&lt;&gt;"",COUNTIF($AK$1:AK133,AK134)+AK134,IF(AL134&lt;&gt;"",COUNTIF($AL$1:AL133,AL134)+AL134,""))</f>
        <v/>
      </c>
      <c r="AH134" s="79" t="str">
        <f t="shared" si="81"/>
        <v>East End Road Runners</v>
      </c>
      <c r="AI134" s="79" t="str">
        <f>IF(AND(J134="M", AH134&lt;&gt;"U/A",AE134=Prizewinners!$J$1),AF134,"")</f>
        <v/>
      </c>
      <c r="AJ134" s="44" t="str">
        <f>IF(AND(J134="F",  AH134&lt;&gt;"U/A",AE134=Prizewinners!$J$16),AF134,"")</f>
        <v/>
      </c>
      <c r="AK134" s="44" t="str">
        <f t="shared" si="82"/>
        <v/>
      </c>
      <c r="AL134" s="44" t="str">
        <f t="shared" si="83"/>
        <v/>
      </c>
      <c r="AM134" s="44" t="str">
        <f t="shared" si="58"/>
        <v>FEast End Road Runners4</v>
      </c>
      <c r="AN134" s="44" t="str">
        <f t="shared" si="69"/>
        <v/>
      </c>
      <c r="AO134" s="44" t="str">
        <f t="shared" si="70"/>
        <v/>
      </c>
      <c r="AP134" s="44" t="str">
        <f t="shared" si="71"/>
        <v/>
      </c>
      <c r="AQ134" s="44" t="str">
        <f t="shared" si="84"/>
        <v>Clare Tyler</v>
      </c>
    </row>
    <row r="135" spans="1:43">
      <c r="A135" s="51" t="str">
        <f t="shared" si="72"/>
        <v>V40,28</v>
      </c>
      <c r="B135" s="51" t="str">
        <f t="shared" si="60"/>
        <v>M,104</v>
      </c>
      <c r="C135" s="50">
        <f t="shared" si="85"/>
        <v>134</v>
      </c>
      <c r="D135" s="4">
        <v>905</v>
      </c>
      <c r="E135" s="51">
        <f t="shared" si="61"/>
        <v>1</v>
      </c>
      <c r="F135" s="51">
        <f>COUNTIF(H$2:H135,H135)</f>
        <v>28</v>
      </c>
      <c r="G135" s="51">
        <f>COUNTIF(J$2:J135,J135)</f>
        <v>104</v>
      </c>
      <c r="H135" s="51" t="str">
        <f t="shared" si="62"/>
        <v>V40</v>
      </c>
      <c r="I135" s="51" t="str">
        <f t="shared" si="63"/>
        <v>V40</v>
      </c>
      <c r="J135" s="51" t="str">
        <f t="shared" si="64"/>
        <v>M</v>
      </c>
      <c r="K135" s="55" t="str">
        <f t="shared" si="65"/>
        <v>Brian Parish</v>
      </c>
      <c r="L135" s="55" t="str">
        <f t="shared" si="66"/>
        <v>Havering 90 Joggers</v>
      </c>
      <c r="M135" s="4"/>
      <c r="N135" s="6"/>
      <c r="O135" s="4">
        <v>33</v>
      </c>
      <c r="P135" s="58">
        <f t="shared" si="73"/>
        <v>0</v>
      </c>
      <c r="Q135" s="58">
        <f t="shared" si="74"/>
        <v>43</v>
      </c>
      <c r="R135" s="63">
        <f t="shared" si="75"/>
        <v>0</v>
      </c>
      <c r="S135" s="65">
        <f t="shared" si="76"/>
        <v>2.9861111111111113E-2</v>
      </c>
      <c r="T135" s="65">
        <f t="shared" si="77"/>
        <v>3.8194444444444446E-4</v>
      </c>
      <c r="U135" s="51">
        <f>COUNTIF(L$2:L135,L135)</f>
        <v>10</v>
      </c>
      <c r="V135" s="51">
        <f t="shared" si="67"/>
        <v>134</v>
      </c>
      <c r="W135" s="63">
        <f t="shared" si="86"/>
        <v>3.0243055555555558E-2</v>
      </c>
      <c r="X135" s="69">
        <f t="shared" si="78"/>
        <v>3.0243055555555558E-2</v>
      </c>
      <c r="Y135" s="71">
        <f t="shared" si="68"/>
        <v>0</v>
      </c>
      <c r="Z135" s="74" t="str">
        <f t="shared" si="59"/>
        <v/>
      </c>
      <c r="AA135" s="25"/>
      <c r="AB135" s="25"/>
      <c r="AC135" s="44" t="str">
        <f t="shared" si="79"/>
        <v/>
      </c>
      <c r="AD135" s="44" t="str">
        <f t="shared" si="80"/>
        <v>MHavering 90 Joggers</v>
      </c>
      <c r="AE135" s="78">
        <f>IF(AD135="","",COUNTIF($AD$2:AD135,AD135))</f>
        <v>10</v>
      </c>
      <c r="AF135" s="79">
        <f>IF(AD135="","",SUMIF(AD$2:AD135,AD135,G$2:G135))</f>
        <v>769</v>
      </c>
      <c r="AG135" s="79" t="str">
        <f>IF(AK135&lt;&gt;"",COUNTIF($AK$1:AK134,AK135)+AK135,IF(AL135&lt;&gt;"",COUNTIF($AL$1:AL134,AL135)+AL135,""))</f>
        <v/>
      </c>
      <c r="AH135" s="79" t="str">
        <f t="shared" si="81"/>
        <v>Havering 90 Joggers</v>
      </c>
      <c r="AI135" s="79" t="str">
        <f>IF(AND(J135="M", AH135&lt;&gt;"U/A",AE135=Prizewinners!$J$1),AF135,"")</f>
        <v/>
      </c>
      <c r="AJ135" s="44" t="str">
        <f>IF(AND(J135="F",  AH135&lt;&gt;"U/A",AE135=Prizewinners!$J$16),AF135,"")</f>
        <v/>
      </c>
      <c r="AK135" s="44" t="str">
        <f t="shared" si="82"/>
        <v/>
      </c>
      <c r="AL135" s="44" t="str">
        <f t="shared" si="83"/>
        <v/>
      </c>
      <c r="AM135" s="44" t="str">
        <f t="shared" si="58"/>
        <v>MHavering 90 Joggers10</v>
      </c>
      <c r="AN135" s="44" t="str">
        <f t="shared" si="69"/>
        <v/>
      </c>
      <c r="AO135" s="44" t="str">
        <f t="shared" si="70"/>
        <v/>
      </c>
      <c r="AP135" s="44" t="str">
        <f t="shared" si="71"/>
        <v/>
      </c>
      <c r="AQ135" s="44" t="str">
        <f t="shared" si="84"/>
        <v>Brian Parish</v>
      </c>
    </row>
    <row r="136" spans="1:43">
      <c r="A136" s="51" t="str">
        <f t="shared" si="72"/>
        <v>FV35,13</v>
      </c>
      <c r="B136" s="51" t="str">
        <f t="shared" si="60"/>
        <v>F,31</v>
      </c>
      <c r="C136" s="50">
        <f t="shared" si="85"/>
        <v>135</v>
      </c>
      <c r="D136" s="4">
        <v>21</v>
      </c>
      <c r="E136" s="51">
        <f t="shared" si="61"/>
        <v>1</v>
      </c>
      <c r="F136" s="51">
        <f>COUNTIF(H$2:H136,H136)</f>
        <v>13</v>
      </c>
      <c r="G136" s="51">
        <f>COUNTIF(J$2:J136,J136)</f>
        <v>31</v>
      </c>
      <c r="H136" s="51" t="str">
        <f t="shared" si="62"/>
        <v>FV35</v>
      </c>
      <c r="I136" s="51" t="str">
        <f t="shared" si="63"/>
        <v>FV35</v>
      </c>
      <c r="J136" s="51" t="str">
        <f t="shared" si="64"/>
        <v>F</v>
      </c>
      <c r="K136" s="55" t="str">
        <f t="shared" si="65"/>
        <v>Bernadett Kalmar</v>
      </c>
      <c r="L136" s="55" t="str">
        <f t="shared" si="66"/>
        <v>East London Runners</v>
      </c>
      <c r="M136" s="4"/>
      <c r="N136" s="6"/>
      <c r="O136" s="4">
        <v>49</v>
      </c>
      <c r="P136" s="58">
        <f t="shared" si="73"/>
        <v>0</v>
      </c>
      <c r="Q136" s="58">
        <f t="shared" si="74"/>
        <v>43</v>
      </c>
      <c r="R136" s="63">
        <f t="shared" si="75"/>
        <v>0</v>
      </c>
      <c r="S136" s="65">
        <f t="shared" si="76"/>
        <v>2.9861111111111113E-2</v>
      </c>
      <c r="T136" s="65">
        <f t="shared" si="77"/>
        <v>5.6712962962962967E-4</v>
      </c>
      <c r="U136" s="51">
        <f>COUNTIF(L$2:L136,L136)</f>
        <v>42</v>
      </c>
      <c r="V136" s="51">
        <f t="shared" si="67"/>
        <v>135</v>
      </c>
      <c r="W136" s="63">
        <f t="shared" si="86"/>
        <v>3.0428240740740742E-2</v>
      </c>
      <c r="X136" s="69">
        <f t="shared" si="78"/>
        <v>3.0428240740740742E-2</v>
      </c>
      <c r="Y136" s="71">
        <f t="shared" si="68"/>
        <v>0</v>
      </c>
      <c r="Z136" s="74" t="str">
        <f t="shared" si="59"/>
        <v/>
      </c>
      <c r="AA136" s="25"/>
      <c r="AB136" s="25"/>
      <c r="AC136" s="44" t="str">
        <f t="shared" si="79"/>
        <v/>
      </c>
      <c r="AD136" s="44" t="str">
        <f t="shared" si="80"/>
        <v>FEast London Runners</v>
      </c>
      <c r="AE136" s="78">
        <f>IF(AD136="","",COUNTIF($AD$2:AD136,AD136))</f>
        <v>12</v>
      </c>
      <c r="AF136" s="79">
        <f>IF(AD136="","",SUMIF(AD$2:AD136,AD136,G$2:G136))</f>
        <v>191</v>
      </c>
      <c r="AG136" s="79" t="str">
        <f>IF(AK136&lt;&gt;"",COUNTIF($AK$1:AK135,AK136)+AK136,IF(AL136&lt;&gt;"",COUNTIF($AL$1:AL135,AL136)+AL136,""))</f>
        <v/>
      </c>
      <c r="AH136" s="79" t="str">
        <f t="shared" si="81"/>
        <v>East London Runners</v>
      </c>
      <c r="AI136" s="79" t="str">
        <f>IF(AND(J136="M", AH136&lt;&gt;"U/A",AE136=Prizewinners!$J$1),AF136,"")</f>
        <v/>
      </c>
      <c r="AJ136" s="44" t="str">
        <f>IF(AND(J136="F",  AH136&lt;&gt;"U/A",AE136=Prizewinners!$J$16),AF136,"")</f>
        <v/>
      </c>
      <c r="AK136" s="44" t="str">
        <f t="shared" si="82"/>
        <v/>
      </c>
      <c r="AL136" s="44" t="str">
        <f t="shared" si="83"/>
        <v/>
      </c>
      <c r="AM136" s="44" t="str">
        <f t="shared" si="58"/>
        <v>FEast London Runners12</v>
      </c>
      <c r="AN136" s="44" t="str">
        <f t="shared" si="69"/>
        <v/>
      </c>
      <c r="AO136" s="44" t="str">
        <f t="shared" si="70"/>
        <v/>
      </c>
      <c r="AP136" s="44" t="str">
        <f t="shared" si="71"/>
        <v/>
      </c>
      <c r="AQ136" s="44" t="str">
        <f t="shared" si="84"/>
        <v>Bernadett Kalmar</v>
      </c>
    </row>
    <row r="137" spans="1:43">
      <c r="A137" s="51" t="str">
        <f t="shared" si="72"/>
        <v>V60,8</v>
      </c>
      <c r="B137" s="51" t="str">
        <f t="shared" si="60"/>
        <v>M,105</v>
      </c>
      <c r="C137" s="50">
        <f t="shared" si="85"/>
        <v>136</v>
      </c>
      <c r="D137" s="4">
        <v>839</v>
      </c>
      <c r="E137" s="51">
        <f t="shared" si="61"/>
        <v>1</v>
      </c>
      <c r="F137" s="51">
        <f>COUNTIF(H$2:H137,H137)</f>
        <v>8</v>
      </c>
      <c r="G137" s="51">
        <f>COUNTIF(J$2:J137,J137)</f>
        <v>105</v>
      </c>
      <c r="H137" s="51" t="str">
        <f t="shared" si="62"/>
        <v>V60</v>
      </c>
      <c r="I137" s="51" t="str">
        <f t="shared" si="63"/>
        <v>V60</v>
      </c>
      <c r="J137" s="51" t="str">
        <f t="shared" si="64"/>
        <v>M</v>
      </c>
      <c r="K137" s="55" t="str">
        <f t="shared" si="65"/>
        <v>Peter Spelman</v>
      </c>
      <c r="L137" s="55" t="str">
        <f t="shared" si="66"/>
        <v>Ilford AC</v>
      </c>
      <c r="M137" s="4"/>
      <c r="N137" s="6"/>
      <c r="O137" s="4">
        <v>51</v>
      </c>
      <c r="P137" s="58">
        <f t="shared" si="73"/>
        <v>0</v>
      </c>
      <c r="Q137" s="58">
        <f t="shared" si="74"/>
        <v>43</v>
      </c>
      <c r="R137" s="63">
        <f t="shared" si="75"/>
        <v>0</v>
      </c>
      <c r="S137" s="65">
        <f t="shared" si="76"/>
        <v>2.9861111111111113E-2</v>
      </c>
      <c r="T137" s="65">
        <f t="shared" si="77"/>
        <v>5.9027777777777778E-4</v>
      </c>
      <c r="U137" s="51">
        <f>COUNTIF(L$2:L137,L137)</f>
        <v>18</v>
      </c>
      <c r="V137" s="51">
        <f t="shared" si="67"/>
        <v>136</v>
      </c>
      <c r="W137" s="63">
        <f t="shared" si="86"/>
        <v>3.0451388888888889E-2</v>
      </c>
      <c r="X137" s="69">
        <f t="shared" si="78"/>
        <v>3.0451388888888889E-2</v>
      </c>
      <c r="Y137" s="71">
        <f t="shared" si="68"/>
        <v>0</v>
      </c>
      <c r="Z137" s="74" t="str">
        <f t="shared" si="59"/>
        <v/>
      </c>
      <c r="AA137" s="25"/>
      <c r="AB137" s="25"/>
      <c r="AC137" s="44" t="str">
        <f t="shared" si="79"/>
        <v/>
      </c>
      <c r="AD137" s="44" t="str">
        <f t="shared" si="80"/>
        <v>MIlford AC</v>
      </c>
      <c r="AE137" s="78">
        <f>IF(AD137="","",COUNTIF($AD$2:AD137,AD137))</f>
        <v>14</v>
      </c>
      <c r="AF137" s="79">
        <f>IF(AD137="","",SUMIF(AD$2:AD137,AD137,G$2:G137))</f>
        <v>633</v>
      </c>
      <c r="AG137" s="79" t="str">
        <f>IF(AK137&lt;&gt;"",COUNTIF($AK$1:AK136,AK137)+AK137,IF(AL137&lt;&gt;"",COUNTIF($AL$1:AL136,AL137)+AL137,""))</f>
        <v/>
      </c>
      <c r="AH137" s="79" t="str">
        <f t="shared" si="81"/>
        <v>Ilford AC</v>
      </c>
      <c r="AI137" s="79" t="str">
        <f>IF(AND(J137="M", AH137&lt;&gt;"U/A",AE137=Prizewinners!$J$1),AF137,"")</f>
        <v/>
      </c>
      <c r="AJ137" s="44" t="str">
        <f>IF(AND(J137="F",  AH137&lt;&gt;"U/A",AE137=Prizewinners!$J$16),AF137,"")</f>
        <v/>
      </c>
      <c r="AK137" s="44" t="str">
        <f t="shared" si="82"/>
        <v/>
      </c>
      <c r="AL137" s="44" t="str">
        <f t="shared" si="83"/>
        <v/>
      </c>
      <c r="AM137" s="44" t="str">
        <f t="shared" ref="AM137:AM200" si="87">CONCATENATE(AD137,AE137)</f>
        <v>MIlford AC14</v>
      </c>
      <c r="AN137" s="44" t="str">
        <f t="shared" si="69"/>
        <v/>
      </c>
      <c r="AO137" s="44" t="str">
        <f t="shared" si="70"/>
        <v/>
      </c>
      <c r="AP137" s="44" t="str">
        <f t="shared" si="71"/>
        <v/>
      </c>
      <c r="AQ137" s="44" t="str">
        <f t="shared" si="84"/>
        <v>Peter Spelman</v>
      </c>
    </row>
    <row r="138" spans="1:43">
      <c r="A138" s="51" t="str">
        <f t="shared" si="72"/>
        <v>SW,10</v>
      </c>
      <c r="B138" s="51" t="str">
        <f t="shared" si="60"/>
        <v>F,32</v>
      </c>
      <c r="C138" s="50">
        <f t="shared" si="85"/>
        <v>137</v>
      </c>
      <c r="D138" s="4">
        <v>86</v>
      </c>
      <c r="E138" s="51">
        <f t="shared" si="61"/>
        <v>1</v>
      </c>
      <c r="F138" s="51">
        <f>COUNTIF(H$2:H138,H138)</f>
        <v>10</v>
      </c>
      <c r="G138" s="51">
        <f>COUNTIF(J$2:J138,J138)</f>
        <v>32</v>
      </c>
      <c r="H138" s="51" t="str">
        <f t="shared" si="62"/>
        <v>SW</v>
      </c>
      <c r="I138" s="51" t="str">
        <f t="shared" si="63"/>
        <v>SW</v>
      </c>
      <c r="J138" s="51" t="str">
        <f t="shared" si="64"/>
        <v>F</v>
      </c>
      <c r="K138" s="55" t="str">
        <f t="shared" si="65"/>
        <v>Isabel Oakes</v>
      </c>
      <c r="L138" s="55" t="str">
        <f t="shared" si="66"/>
        <v>East End Road Runners</v>
      </c>
      <c r="M138" s="4"/>
      <c r="N138" s="6">
        <v>44</v>
      </c>
      <c r="O138" s="4">
        <v>4</v>
      </c>
      <c r="P138" s="58">
        <f t="shared" si="73"/>
        <v>0</v>
      </c>
      <c r="Q138" s="58">
        <f t="shared" si="74"/>
        <v>44</v>
      </c>
      <c r="R138" s="63">
        <f t="shared" si="75"/>
        <v>0</v>
      </c>
      <c r="S138" s="65">
        <f t="shared" si="76"/>
        <v>3.0555555555555555E-2</v>
      </c>
      <c r="T138" s="65">
        <f t="shared" si="77"/>
        <v>4.6296296296296294E-5</v>
      </c>
      <c r="U138" s="51">
        <f>COUNTIF(L$2:L138,L138)</f>
        <v>16</v>
      </c>
      <c r="V138" s="51">
        <f t="shared" si="67"/>
        <v>137</v>
      </c>
      <c r="W138" s="63">
        <f t="shared" si="86"/>
        <v>3.0601851851851852E-2</v>
      </c>
      <c r="X138" s="69">
        <f t="shared" si="78"/>
        <v>3.0601851851851852E-2</v>
      </c>
      <c r="Y138" s="71">
        <f t="shared" si="68"/>
        <v>0</v>
      </c>
      <c r="Z138" s="74" t="str">
        <f t="shared" si="59"/>
        <v/>
      </c>
      <c r="AA138" s="25"/>
      <c r="AB138" s="25"/>
      <c r="AC138" s="44" t="str">
        <f t="shared" si="79"/>
        <v/>
      </c>
      <c r="AD138" s="44" t="str">
        <f t="shared" si="80"/>
        <v>FEast End Road Runners</v>
      </c>
      <c r="AE138" s="78">
        <f>IF(AD138="","",COUNTIF($AD$2:AD138,AD138))</f>
        <v>5</v>
      </c>
      <c r="AF138" s="79">
        <f>IF(AD138="","",SUMIF(AD$2:AD138,AD138,G$2:G138))</f>
        <v>111</v>
      </c>
      <c r="AG138" s="79" t="str">
        <f>IF(AK138&lt;&gt;"",COUNTIF($AK$1:AK137,AK138)+AK138,IF(AL138&lt;&gt;"",COUNTIF($AL$1:AL137,AL138)+AL138,""))</f>
        <v/>
      </c>
      <c r="AH138" s="79" t="str">
        <f t="shared" si="81"/>
        <v>East End Road Runners</v>
      </c>
      <c r="AI138" s="79" t="str">
        <f>IF(AND(J138="M", AH138&lt;&gt;"U/A",AE138=Prizewinners!$J$1),AF138,"")</f>
        <v/>
      </c>
      <c r="AJ138" s="44" t="str">
        <f>IF(AND(J138="F",  AH138&lt;&gt;"U/A",AE138=Prizewinners!$J$16),AF138,"")</f>
        <v/>
      </c>
      <c r="AK138" s="44" t="str">
        <f t="shared" si="82"/>
        <v/>
      </c>
      <c r="AL138" s="44" t="str">
        <f t="shared" si="83"/>
        <v/>
      </c>
      <c r="AM138" s="44" t="str">
        <f t="shared" si="87"/>
        <v>FEast End Road Runners5</v>
      </c>
      <c r="AN138" s="44" t="str">
        <f t="shared" si="69"/>
        <v/>
      </c>
      <c r="AO138" s="44" t="str">
        <f t="shared" si="70"/>
        <v/>
      </c>
      <c r="AP138" s="44" t="str">
        <f t="shared" si="71"/>
        <v/>
      </c>
      <c r="AQ138" s="44" t="str">
        <f t="shared" si="84"/>
        <v>Isabel Oakes</v>
      </c>
    </row>
    <row r="139" spans="1:43">
      <c r="A139" s="51" t="str">
        <f t="shared" si="72"/>
        <v>V40,29</v>
      </c>
      <c r="B139" s="51" t="str">
        <f t="shared" si="60"/>
        <v>M,106</v>
      </c>
      <c r="C139" s="50">
        <f t="shared" si="85"/>
        <v>138</v>
      </c>
      <c r="D139" s="4">
        <v>959</v>
      </c>
      <c r="E139" s="51">
        <f t="shared" si="61"/>
        <v>1</v>
      </c>
      <c r="F139" s="51">
        <f>COUNTIF(H$2:H139,H139)</f>
        <v>29</v>
      </c>
      <c r="G139" s="51">
        <f>COUNTIF(J$2:J139,J139)</f>
        <v>106</v>
      </c>
      <c r="H139" s="51" t="str">
        <f t="shared" si="62"/>
        <v>V40</v>
      </c>
      <c r="I139" s="51" t="str">
        <f t="shared" si="63"/>
        <v>V40</v>
      </c>
      <c r="J139" s="51" t="str">
        <f t="shared" si="64"/>
        <v>M</v>
      </c>
      <c r="K139" s="55" t="str">
        <f t="shared" si="65"/>
        <v>David Radford</v>
      </c>
      <c r="L139" s="55" t="str">
        <f t="shared" si="66"/>
        <v>East End Road Runners</v>
      </c>
      <c r="M139" s="4"/>
      <c r="N139" s="6"/>
      <c r="O139" s="4">
        <v>10</v>
      </c>
      <c r="P139" s="58">
        <f t="shared" si="73"/>
        <v>0</v>
      </c>
      <c r="Q139" s="58">
        <f t="shared" si="74"/>
        <v>44</v>
      </c>
      <c r="R139" s="63">
        <f t="shared" si="75"/>
        <v>0</v>
      </c>
      <c r="S139" s="65">
        <f t="shared" si="76"/>
        <v>3.0555555555555555E-2</v>
      </c>
      <c r="T139" s="65">
        <f t="shared" si="77"/>
        <v>1.1574074074074075E-4</v>
      </c>
      <c r="U139" s="51">
        <f>COUNTIF(L$2:L139,L139)</f>
        <v>17</v>
      </c>
      <c r="V139" s="51">
        <f t="shared" si="67"/>
        <v>138</v>
      </c>
      <c r="W139" s="63">
        <f t="shared" si="86"/>
        <v>3.0671296296296294E-2</v>
      </c>
      <c r="X139" s="69">
        <f t="shared" si="78"/>
        <v>3.0671296296296294E-2</v>
      </c>
      <c r="Y139" s="71">
        <f t="shared" si="68"/>
        <v>0</v>
      </c>
      <c r="Z139" s="74" t="str">
        <f t="shared" si="59"/>
        <v/>
      </c>
      <c r="AA139" s="25"/>
      <c r="AB139" s="25"/>
      <c r="AC139" s="44" t="str">
        <f t="shared" si="79"/>
        <v/>
      </c>
      <c r="AD139" s="44" t="str">
        <f t="shared" si="80"/>
        <v>MEast End Road Runners</v>
      </c>
      <c r="AE139" s="78">
        <f>IF(AD139="","",COUNTIF($AD$2:AD139,AD139))</f>
        <v>12</v>
      </c>
      <c r="AF139" s="79">
        <f>IF(AD139="","",SUMIF(AD$2:AD139,AD139,G$2:G139))</f>
        <v>739</v>
      </c>
      <c r="AG139" s="79" t="str">
        <f>IF(AK139&lt;&gt;"",COUNTIF($AK$1:AK138,AK139)+AK139,IF(AL139&lt;&gt;"",COUNTIF($AL$1:AL138,AL139)+AL139,""))</f>
        <v/>
      </c>
      <c r="AH139" s="79" t="str">
        <f t="shared" si="81"/>
        <v>East End Road Runners</v>
      </c>
      <c r="AI139" s="79" t="str">
        <f>IF(AND(J139="M", AH139&lt;&gt;"U/A",AE139=Prizewinners!$J$1),AF139,"")</f>
        <v/>
      </c>
      <c r="AJ139" s="44" t="str">
        <f>IF(AND(J139="F",  AH139&lt;&gt;"U/A",AE139=Prizewinners!$J$16),AF139,"")</f>
        <v/>
      </c>
      <c r="AK139" s="44" t="str">
        <f t="shared" si="82"/>
        <v/>
      </c>
      <c r="AL139" s="44" t="str">
        <f t="shared" si="83"/>
        <v/>
      </c>
      <c r="AM139" s="44" t="str">
        <f t="shared" si="87"/>
        <v>MEast End Road Runners12</v>
      </c>
      <c r="AN139" s="44" t="str">
        <f t="shared" si="69"/>
        <v/>
      </c>
      <c r="AO139" s="44" t="str">
        <f t="shared" si="70"/>
        <v/>
      </c>
      <c r="AP139" s="44" t="str">
        <f t="shared" si="71"/>
        <v/>
      </c>
      <c r="AQ139" s="44" t="str">
        <f t="shared" si="84"/>
        <v>David Radford</v>
      </c>
    </row>
    <row r="140" spans="1:43">
      <c r="A140" s="51" t="str">
        <f t="shared" si="72"/>
        <v>V40,30</v>
      </c>
      <c r="B140" s="51" t="str">
        <f t="shared" si="60"/>
        <v>M,107</v>
      </c>
      <c r="C140" s="50">
        <f t="shared" si="85"/>
        <v>139</v>
      </c>
      <c r="D140" s="4">
        <v>879</v>
      </c>
      <c r="E140" s="51">
        <f t="shared" si="61"/>
        <v>1</v>
      </c>
      <c r="F140" s="51">
        <f>COUNTIF(H$2:H140,H140)</f>
        <v>30</v>
      </c>
      <c r="G140" s="51">
        <f>COUNTIF(J$2:J140,J140)</f>
        <v>107</v>
      </c>
      <c r="H140" s="51" t="str">
        <f t="shared" si="62"/>
        <v>V40</v>
      </c>
      <c r="I140" s="51" t="str">
        <f t="shared" si="63"/>
        <v>V40</v>
      </c>
      <c r="J140" s="51" t="str">
        <f t="shared" si="64"/>
        <v>M</v>
      </c>
      <c r="K140" s="55" t="str">
        <f t="shared" si="65"/>
        <v>Wayne Kelly</v>
      </c>
      <c r="L140" s="55" t="str">
        <f t="shared" si="66"/>
        <v>East London Runners</v>
      </c>
      <c r="M140" s="4"/>
      <c r="N140" s="6"/>
      <c r="O140" s="4">
        <v>18</v>
      </c>
      <c r="P140" s="58">
        <f t="shared" si="73"/>
        <v>0</v>
      </c>
      <c r="Q140" s="58">
        <f t="shared" si="74"/>
        <v>44</v>
      </c>
      <c r="R140" s="63">
        <f t="shared" si="75"/>
        <v>0</v>
      </c>
      <c r="S140" s="65">
        <f t="shared" si="76"/>
        <v>3.0555555555555555E-2</v>
      </c>
      <c r="T140" s="65">
        <f t="shared" si="77"/>
        <v>2.0833333333333335E-4</v>
      </c>
      <c r="U140" s="51">
        <f>COUNTIF(L$2:L140,L140)</f>
        <v>43</v>
      </c>
      <c r="V140" s="51">
        <f t="shared" si="67"/>
        <v>139</v>
      </c>
      <c r="W140" s="63">
        <f t="shared" si="86"/>
        <v>3.0763888888888889E-2</v>
      </c>
      <c r="X140" s="69">
        <f t="shared" si="78"/>
        <v>3.0763888888888889E-2</v>
      </c>
      <c r="Y140" s="71">
        <f t="shared" si="68"/>
        <v>0</v>
      </c>
      <c r="Z140" s="74" t="str">
        <f t="shared" si="59"/>
        <v/>
      </c>
      <c r="AA140" s="25"/>
      <c r="AB140" s="25"/>
      <c r="AC140" s="44" t="str">
        <f t="shared" si="79"/>
        <v/>
      </c>
      <c r="AD140" s="44" t="str">
        <f t="shared" si="80"/>
        <v>MEast London Runners</v>
      </c>
      <c r="AE140" s="78">
        <f>IF(AD140="","",COUNTIF($AD$2:AD140,AD140))</f>
        <v>31</v>
      </c>
      <c r="AF140" s="79">
        <f>IF(AD140="","",SUMIF(AD$2:AD140,AD140,G$2:G140))</f>
        <v>1474</v>
      </c>
      <c r="AG140" s="79" t="str">
        <f>IF(AK140&lt;&gt;"",COUNTIF($AK$1:AK139,AK140)+AK140,IF(AL140&lt;&gt;"",COUNTIF($AL$1:AL139,AL140)+AL140,""))</f>
        <v/>
      </c>
      <c r="AH140" s="79" t="str">
        <f t="shared" si="81"/>
        <v>East London Runners</v>
      </c>
      <c r="AI140" s="79" t="str">
        <f>IF(AND(J140="M", AH140&lt;&gt;"U/A",AE140=Prizewinners!$J$1),AF140,"")</f>
        <v/>
      </c>
      <c r="AJ140" s="44" t="str">
        <f>IF(AND(J140="F",  AH140&lt;&gt;"U/A",AE140=Prizewinners!$J$16),AF140,"")</f>
        <v/>
      </c>
      <c r="AK140" s="44" t="str">
        <f t="shared" si="82"/>
        <v/>
      </c>
      <c r="AL140" s="44" t="str">
        <f t="shared" si="83"/>
        <v/>
      </c>
      <c r="AM140" s="44" t="str">
        <f t="shared" si="87"/>
        <v>MEast London Runners31</v>
      </c>
      <c r="AN140" s="44" t="str">
        <f t="shared" si="69"/>
        <v/>
      </c>
      <c r="AO140" s="44" t="str">
        <f t="shared" si="70"/>
        <v/>
      </c>
      <c r="AP140" s="44" t="str">
        <f t="shared" si="71"/>
        <v/>
      </c>
      <c r="AQ140" s="44" t="str">
        <f t="shared" si="84"/>
        <v>Wayne Kelly</v>
      </c>
    </row>
    <row r="141" spans="1:43">
      <c r="A141" s="51" t="str">
        <f t="shared" si="72"/>
        <v>FV55,3</v>
      </c>
      <c r="B141" s="51" t="str">
        <f t="shared" si="60"/>
        <v>F,33</v>
      </c>
      <c r="C141" s="50">
        <f t="shared" si="85"/>
        <v>140</v>
      </c>
      <c r="D141" s="4">
        <v>79</v>
      </c>
      <c r="E141" s="51">
        <f t="shared" si="61"/>
        <v>1</v>
      </c>
      <c r="F141" s="51">
        <f>COUNTIF(H$2:H141,H141)</f>
        <v>3</v>
      </c>
      <c r="G141" s="51">
        <f>COUNTIF(J$2:J141,J141)</f>
        <v>33</v>
      </c>
      <c r="H141" s="51" t="str">
        <f t="shared" si="62"/>
        <v>FV55</v>
      </c>
      <c r="I141" s="51" t="str">
        <f t="shared" si="63"/>
        <v>FV55</v>
      </c>
      <c r="J141" s="51" t="str">
        <f t="shared" si="64"/>
        <v>F</v>
      </c>
      <c r="K141" s="55" t="str">
        <f t="shared" si="65"/>
        <v>Catherine Apps</v>
      </c>
      <c r="L141" s="55" t="str">
        <f t="shared" si="66"/>
        <v>East End Road Runners</v>
      </c>
      <c r="M141" s="4"/>
      <c r="N141" s="6"/>
      <c r="O141" s="4">
        <v>19</v>
      </c>
      <c r="P141" s="58">
        <f t="shared" si="73"/>
        <v>0</v>
      </c>
      <c r="Q141" s="58">
        <f t="shared" si="74"/>
        <v>44</v>
      </c>
      <c r="R141" s="63">
        <f t="shared" si="75"/>
        <v>0</v>
      </c>
      <c r="S141" s="65">
        <f t="shared" si="76"/>
        <v>3.0555555555555555E-2</v>
      </c>
      <c r="T141" s="65">
        <f t="shared" si="77"/>
        <v>2.199074074074074E-4</v>
      </c>
      <c r="U141" s="51">
        <f>COUNTIF(L$2:L141,L141)</f>
        <v>18</v>
      </c>
      <c r="V141" s="51">
        <f t="shared" si="67"/>
        <v>140</v>
      </c>
      <c r="W141" s="63">
        <f t="shared" si="86"/>
        <v>3.0775462962962963E-2</v>
      </c>
      <c r="X141" s="69">
        <f t="shared" si="78"/>
        <v>3.0775462962962963E-2</v>
      </c>
      <c r="Y141" s="71">
        <f t="shared" si="68"/>
        <v>0</v>
      </c>
      <c r="Z141" s="74" t="str">
        <f t="shared" si="59"/>
        <v/>
      </c>
      <c r="AA141" s="25"/>
      <c r="AB141" s="25"/>
      <c r="AC141" s="44" t="str">
        <f t="shared" si="79"/>
        <v/>
      </c>
      <c r="AD141" s="44" t="str">
        <f t="shared" si="80"/>
        <v>FEast End Road Runners</v>
      </c>
      <c r="AE141" s="78">
        <f>IF(AD141="","",COUNTIF($AD$2:AD141,AD141))</f>
        <v>6</v>
      </c>
      <c r="AF141" s="79">
        <f>IF(AD141="","",SUMIF(AD$2:AD141,AD141,G$2:G141))</f>
        <v>144</v>
      </c>
      <c r="AG141" s="79" t="str">
        <f>IF(AK141&lt;&gt;"",COUNTIF($AK$1:AK140,AK141)+AK141,IF(AL141&lt;&gt;"",COUNTIF($AL$1:AL140,AL141)+AL141,""))</f>
        <v/>
      </c>
      <c r="AH141" s="79" t="str">
        <f t="shared" si="81"/>
        <v>East End Road Runners</v>
      </c>
      <c r="AI141" s="79" t="str">
        <f>IF(AND(J141="M", AH141&lt;&gt;"U/A",AE141=Prizewinners!$J$1),AF141,"")</f>
        <v/>
      </c>
      <c r="AJ141" s="44" t="str">
        <f>IF(AND(J141="F",  AH141&lt;&gt;"U/A",AE141=Prizewinners!$J$16),AF141,"")</f>
        <v/>
      </c>
      <c r="AK141" s="44" t="str">
        <f t="shared" si="82"/>
        <v/>
      </c>
      <c r="AL141" s="44" t="str">
        <f t="shared" si="83"/>
        <v/>
      </c>
      <c r="AM141" s="44" t="str">
        <f t="shared" si="87"/>
        <v>FEast End Road Runners6</v>
      </c>
      <c r="AN141" s="44" t="str">
        <f t="shared" si="69"/>
        <v/>
      </c>
      <c r="AO141" s="44" t="str">
        <f t="shared" si="70"/>
        <v/>
      </c>
      <c r="AP141" s="44" t="str">
        <f t="shared" si="71"/>
        <v/>
      </c>
      <c r="AQ141" s="44" t="str">
        <f t="shared" si="84"/>
        <v>Catherine Apps</v>
      </c>
    </row>
    <row r="142" spans="1:43">
      <c r="A142" s="51" t="str">
        <f t="shared" si="72"/>
        <v>SM,34</v>
      </c>
      <c r="B142" s="51" t="str">
        <f t="shared" si="60"/>
        <v>M,108</v>
      </c>
      <c r="C142" s="50">
        <f t="shared" si="85"/>
        <v>141</v>
      </c>
      <c r="D142" s="4">
        <v>845</v>
      </c>
      <c r="E142" s="51">
        <f t="shared" si="61"/>
        <v>1</v>
      </c>
      <c r="F142" s="51">
        <f>COUNTIF(H$2:H142,H142)</f>
        <v>34</v>
      </c>
      <c r="G142" s="51">
        <f>COUNTIF(J$2:J142,J142)</f>
        <v>108</v>
      </c>
      <c r="H142" s="51" t="str">
        <f t="shared" si="62"/>
        <v>SM</v>
      </c>
      <c r="I142" s="51" t="str">
        <f t="shared" si="63"/>
        <v>SM</v>
      </c>
      <c r="J142" s="51" t="str">
        <f t="shared" si="64"/>
        <v>M</v>
      </c>
      <c r="K142" s="55" t="str">
        <f t="shared" si="65"/>
        <v>Kresh Veerasamy</v>
      </c>
      <c r="L142" s="55" t="str">
        <f t="shared" si="66"/>
        <v>Barking Road Runners</v>
      </c>
      <c r="M142" s="4"/>
      <c r="N142" s="6"/>
      <c r="O142" s="4">
        <v>25</v>
      </c>
      <c r="P142" s="58">
        <f t="shared" si="73"/>
        <v>0</v>
      </c>
      <c r="Q142" s="58">
        <f t="shared" si="74"/>
        <v>44</v>
      </c>
      <c r="R142" s="63">
        <f t="shared" si="75"/>
        <v>0</v>
      </c>
      <c r="S142" s="65">
        <f t="shared" si="76"/>
        <v>3.0555555555555555E-2</v>
      </c>
      <c r="T142" s="65">
        <f t="shared" si="77"/>
        <v>2.8935185185185184E-4</v>
      </c>
      <c r="U142" s="51">
        <f>COUNTIF(L$2:L142,L142)</f>
        <v>6</v>
      </c>
      <c r="V142" s="51">
        <f t="shared" si="67"/>
        <v>141</v>
      </c>
      <c r="W142" s="63">
        <f t="shared" si="86"/>
        <v>3.0844907407407408E-2</v>
      </c>
      <c r="X142" s="69">
        <f t="shared" si="78"/>
        <v>3.0844907407407408E-2</v>
      </c>
      <c r="Y142" s="71">
        <f t="shared" si="68"/>
        <v>0</v>
      </c>
      <c r="Z142" s="74" t="str">
        <f t="shared" si="59"/>
        <v/>
      </c>
      <c r="AA142" s="25"/>
      <c r="AB142" s="25"/>
      <c r="AC142" s="44" t="str">
        <f t="shared" si="79"/>
        <v/>
      </c>
      <c r="AD142" s="44" t="str">
        <f t="shared" si="80"/>
        <v>MBarking Road Runners</v>
      </c>
      <c r="AE142" s="78">
        <f>IF(AD142="","",COUNTIF($AD$2:AD142,AD142))</f>
        <v>5</v>
      </c>
      <c r="AF142" s="79">
        <f>IF(AD142="","",SUMIF(AD$2:AD142,AD142,G$2:G142))</f>
        <v>286</v>
      </c>
      <c r="AG142" s="79" t="str">
        <f>IF(AK142&lt;&gt;"",COUNTIF($AK$1:AK141,AK142)+AK142,IF(AL142&lt;&gt;"",COUNTIF($AL$1:AL141,AL142)+AL142,""))</f>
        <v/>
      </c>
      <c r="AH142" s="79" t="str">
        <f t="shared" si="81"/>
        <v>Barking Road Runners</v>
      </c>
      <c r="AI142" s="79" t="str">
        <f>IF(AND(J142="M", AH142&lt;&gt;"U/A",AE142=Prizewinners!$J$1),AF142,"")</f>
        <v/>
      </c>
      <c r="AJ142" s="44" t="str">
        <f>IF(AND(J142="F",  AH142&lt;&gt;"U/A",AE142=Prizewinners!$J$16),AF142,"")</f>
        <v/>
      </c>
      <c r="AK142" s="44" t="str">
        <f t="shared" si="82"/>
        <v/>
      </c>
      <c r="AL142" s="44" t="str">
        <f t="shared" si="83"/>
        <v/>
      </c>
      <c r="AM142" s="44" t="str">
        <f t="shared" si="87"/>
        <v>MBarking Road Runners5</v>
      </c>
      <c r="AN142" s="44" t="str">
        <f t="shared" si="69"/>
        <v/>
      </c>
      <c r="AO142" s="44" t="str">
        <f t="shared" si="70"/>
        <v/>
      </c>
      <c r="AP142" s="44" t="str">
        <f t="shared" si="71"/>
        <v/>
      </c>
      <c r="AQ142" s="44" t="str">
        <f t="shared" si="84"/>
        <v>Kresh Veerasamy</v>
      </c>
    </row>
    <row r="143" spans="1:43">
      <c r="A143" s="51" t="str">
        <f t="shared" si="72"/>
        <v>SW,11</v>
      </c>
      <c r="B143" s="51" t="str">
        <f t="shared" si="60"/>
        <v>f,34</v>
      </c>
      <c r="C143" s="50">
        <f t="shared" si="85"/>
        <v>142</v>
      </c>
      <c r="D143" s="4">
        <v>96</v>
      </c>
      <c r="E143" s="51">
        <f t="shared" si="61"/>
        <v>1</v>
      </c>
      <c r="F143" s="51">
        <f>COUNTIF(H$2:H143,H143)</f>
        <v>11</v>
      </c>
      <c r="G143" s="51">
        <f>COUNTIF(J$2:J143,J143)</f>
        <v>34</v>
      </c>
      <c r="H143" s="51" t="str">
        <f t="shared" si="62"/>
        <v>SW</v>
      </c>
      <c r="I143" s="51" t="str">
        <f t="shared" si="63"/>
        <v>SW</v>
      </c>
      <c r="J143" s="51" t="str">
        <f t="shared" si="64"/>
        <v>f</v>
      </c>
      <c r="K143" s="55" t="str">
        <f t="shared" si="65"/>
        <v>Rachel Allen</v>
      </c>
      <c r="L143" s="55" t="str">
        <f t="shared" si="66"/>
        <v>Ilford AC</v>
      </c>
      <c r="M143" s="4"/>
      <c r="N143" s="6"/>
      <c r="O143" s="4">
        <v>39</v>
      </c>
      <c r="P143" s="58">
        <f t="shared" si="73"/>
        <v>0</v>
      </c>
      <c r="Q143" s="58">
        <f t="shared" si="74"/>
        <v>44</v>
      </c>
      <c r="R143" s="63">
        <f t="shared" si="75"/>
        <v>0</v>
      </c>
      <c r="S143" s="65">
        <f t="shared" si="76"/>
        <v>3.0555555555555555E-2</v>
      </c>
      <c r="T143" s="65">
        <f t="shared" si="77"/>
        <v>4.5138888888888887E-4</v>
      </c>
      <c r="U143" s="51">
        <f>COUNTIF(L$2:L143,L143)</f>
        <v>19</v>
      </c>
      <c r="V143" s="51">
        <f t="shared" si="67"/>
        <v>142</v>
      </c>
      <c r="W143" s="63">
        <f t="shared" si="86"/>
        <v>3.1006944444444445E-2</v>
      </c>
      <c r="X143" s="69">
        <f t="shared" si="78"/>
        <v>3.1006944444444445E-2</v>
      </c>
      <c r="Y143" s="71">
        <f t="shared" si="68"/>
        <v>0</v>
      </c>
      <c r="Z143" s="74" t="str">
        <f t="shared" si="59"/>
        <v/>
      </c>
      <c r="AA143" s="25"/>
      <c r="AB143" s="25"/>
      <c r="AC143" s="44" t="str">
        <f t="shared" si="79"/>
        <v/>
      </c>
      <c r="AD143" s="44" t="str">
        <f t="shared" si="80"/>
        <v>fIlford AC</v>
      </c>
      <c r="AE143" s="78">
        <f>IF(AD143="","",COUNTIF($AD$2:AD143,AD143))</f>
        <v>5</v>
      </c>
      <c r="AF143" s="79">
        <f>IF(AD143="","",SUMIF(AD$2:AD143,AD143,G$2:G143))</f>
        <v>73</v>
      </c>
      <c r="AG143" s="79" t="str">
        <f>IF(AK143&lt;&gt;"",COUNTIF($AK$1:AK142,AK143)+AK143,IF(AL143&lt;&gt;"",COUNTIF($AL$1:AL142,AL143)+AL143,""))</f>
        <v/>
      </c>
      <c r="AH143" s="79" t="str">
        <f t="shared" si="81"/>
        <v>Ilford AC</v>
      </c>
      <c r="AI143" s="79" t="str">
        <f>IF(AND(J143="M", AH143&lt;&gt;"U/A",AE143=Prizewinners!$J$1),AF143,"")</f>
        <v/>
      </c>
      <c r="AJ143" s="44" t="str">
        <f>IF(AND(J143="F",  AH143&lt;&gt;"U/A",AE143=Prizewinners!$J$16),AF143,"")</f>
        <v/>
      </c>
      <c r="AK143" s="44" t="str">
        <f t="shared" si="82"/>
        <v/>
      </c>
      <c r="AL143" s="44" t="str">
        <f t="shared" si="83"/>
        <v/>
      </c>
      <c r="AM143" s="44" t="str">
        <f t="shared" si="87"/>
        <v>fIlford AC5</v>
      </c>
      <c r="AN143" s="44" t="str">
        <f t="shared" si="69"/>
        <v/>
      </c>
      <c r="AO143" s="44" t="str">
        <f t="shared" si="70"/>
        <v/>
      </c>
      <c r="AP143" s="44" t="str">
        <f t="shared" si="71"/>
        <v/>
      </c>
      <c r="AQ143" s="44" t="str">
        <f t="shared" si="84"/>
        <v>Rachel Allen</v>
      </c>
    </row>
    <row r="144" spans="1:43">
      <c r="A144" s="51" t="str">
        <f t="shared" si="72"/>
        <v>SW,12</v>
      </c>
      <c r="B144" s="51" t="str">
        <f t="shared" si="60"/>
        <v>F,35</v>
      </c>
      <c r="C144" s="50">
        <f t="shared" si="85"/>
        <v>143</v>
      </c>
      <c r="D144" s="4">
        <v>68</v>
      </c>
      <c r="E144" s="51">
        <f t="shared" si="61"/>
        <v>1</v>
      </c>
      <c r="F144" s="51">
        <f>COUNTIF(H$2:H144,H144)</f>
        <v>12</v>
      </c>
      <c r="G144" s="51">
        <f>COUNTIF(J$2:J144,J144)</f>
        <v>35</v>
      </c>
      <c r="H144" s="51" t="str">
        <f t="shared" si="62"/>
        <v>SW</v>
      </c>
      <c r="I144" s="51" t="str">
        <f t="shared" si="63"/>
        <v>SW</v>
      </c>
      <c r="J144" s="51" t="str">
        <f t="shared" si="64"/>
        <v>F</v>
      </c>
      <c r="K144" s="55" t="str">
        <f t="shared" si="65"/>
        <v>Jennifer Hall</v>
      </c>
      <c r="L144" s="55" t="str">
        <f t="shared" si="66"/>
        <v>Eton Manor</v>
      </c>
      <c r="M144" s="4"/>
      <c r="N144" s="6"/>
      <c r="O144" s="4">
        <v>43</v>
      </c>
      <c r="P144" s="58">
        <f t="shared" si="73"/>
        <v>0</v>
      </c>
      <c r="Q144" s="58">
        <f t="shared" si="74"/>
        <v>44</v>
      </c>
      <c r="R144" s="63">
        <f t="shared" si="75"/>
        <v>0</v>
      </c>
      <c r="S144" s="65">
        <f t="shared" si="76"/>
        <v>3.0555555555555555E-2</v>
      </c>
      <c r="T144" s="65">
        <f t="shared" si="77"/>
        <v>4.9768518518518521E-4</v>
      </c>
      <c r="U144" s="51">
        <f>COUNTIF(L$2:L144,L144)</f>
        <v>16</v>
      </c>
      <c r="V144" s="51">
        <f t="shared" si="67"/>
        <v>143</v>
      </c>
      <c r="W144" s="63">
        <f t="shared" si="86"/>
        <v>3.1053240740740739E-2</v>
      </c>
      <c r="X144" s="69">
        <f t="shared" si="78"/>
        <v>3.1053240740740739E-2</v>
      </c>
      <c r="Y144" s="71">
        <f t="shared" si="68"/>
        <v>0</v>
      </c>
      <c r="Z144" s="74" t="str">
        <f t="shared" si="59"/>
        <v/>
      </c>
      <c r="AA144" s="25"/>
      <c r="AB144" s="25"/>
      <c r="AC144" s="44" t="str">
        <f t="shared" si="79"/>
        <v/>
      </c>
      <c r="AD144" s="44" t="str">
        <f t="shared" si="80"/>
        <v>FEton Manor</v>
      </c>
      <c r="AE144" s="78">
        <f>IF(AD144="","",COUNTIF($AD$2:AD144,AD144))</f>
        <v>6</v>
      </c>
      <c r="AF144" s="79">
        <f>IF(AD144="","",SUMIF(AD$2:AD144,AD144,G$2:G144))</f>
        <v>107</v>
      </c>
      <c r="AG144" s="79" t="str">
        <f>IF(AK144&lt;&gt;"",COUNTIF($AK$1:AK143,AK144)+AK144,IF(AL144&lt;&gt;"",COUNTIF($AL$1:AL143,AL144)+AL144,""))</f>
        <v/>
      </c>
      <c r="AH144" s="79" t="str">
        <f t="shared" si="81"/>
        <v>Eton Manor</v>
      </c>
      <c r="AI144" s="79" t="str">
        <f>IF(AND(J144="M", AH144&lt;&gt;"U/A",AE144=Prizewinners!$J$1),AF144,"")</f>
        <v/>
      </c>
      <c r="AJ144" s="44" t="str">
        <f>IF(AND(J144="F",  AH144&lt;&gt;"U/A",AE144=Prizewinners!$J$16),AF144,"")</f>
        <v/>
      </c>
      <c r="AK144" s="44" t="str">
        <f t="shared" si="82"/>
        <v/>
      </c>
      <c r="AL144" s="44" t="str">
        <f t="shared" si="83"/>
        <v/>
      </c>
      <c r="AM144" s="44" t="str">
        <f t="shared" si="87"/>
        <v>FEton Manor6</v>
      </c>
      <c r="AN144" s="44" t="str">
        <f t="shared" si="69"/>
        <v/>
      </c>
      <c r="AO144" s="44" t="str">
        <f t="shared" si="70"/>
        <v/>
      </c>
      <c r="AP144" s="44" t="str">
        <f t="shared" si="71"/>
        <v/>
      </c>
      <c r="AQ144" s="44" t="str">
        <f t="shared" si="84"/>
        <v>Jennifer Hall</v>
      </c>
    </row>
    <row r="145" spans="1:43">
      <c r="A145" s="51" t="str">
        <f t="shared" si="72"/>
        <v>SM,35</v>
      </c>
      <c r="B145" s="51" t="str">
        <f t="shared" si="60"/>
        <v>M,109</v>
      </c>
      <c r="C145" s="50">
        <f t="shared" si="85"/>
        <v>144</v>
      </c>
      <c r="D145" s="4">
        <v>870</v>
      </c>
      <c r="E145" s="51">
        <f t="shared" si="61"/>
        <v>1</v>
      </c>
      <c r="F145" s="51">
        <f>COUNTIF(H$2:H145,H145)</f>
        <v>35</v>
      </c>
      <c r="G145" s="51">
        <f>COUNTIF(J$2:J145,J145)</f>
        <v>109</v>
      </c>
      <c r="H145" s="51" t="str">
        <f t="shared" si="62"/>
        <v>SM</v>
      </c>
      <c r="I145" s="51" t="str">
        <f t="shared" si="63"/>
        <v>SM</v>
      </c>
      <c r="J145" s="51" t="str">
        <f t="shared" si="64"/>
        <v>M</v>
      </c>
      <c r="K145" s="55" t="str">
        <f t="shared" si="65"/>
        <v>Ian Cooper</v>
      </c>
      <c r="L145" s="55" t="str">
        <f t="shared" si="66"/>
        <v>East London Runners</v>
      </c>
      <c r="M145" s="4"/>
      <c r="N145" s="6">
        <v>45</v>
      </c>
      <c r="O145" s="4">
        <v>4</v>
      </c>
      <c r="P145" s="58">
        <f t="shared" si="73"/>
        <v>0</v>
      </c>
      <c r="Q145" s="58">
        <f t="shared" si="74"/>
        <v>45</v>
      </c>
      <c r="R145" s="63">
        <f t="shared" si="75"/>
        <v>0</v>
      </c>
      <c r="S145" s="65">
        <f t="shared" si="76"/>
        <v>3.125E-2</v>
      </c>
      <c r="T145" s="65">
        <f t="shared" si="77"/>
        <v>4.6296296296296294E-5</v>
      </c>
      <c r="U145" s="51">
        <f>COUNTIF(L$2:L145,L145)</f>
        <v>44</v>
      </c>
      <c r="V145" s="51">
        <f t="shared" si="67"/>
        <v>144</v>
      </c>
      <c r="W145" s="63">
        <f t="shared" si="86"/>
        <v>3.1296296296296294E-2</v>
      </c>
      <c r="X145" s="69">
        <f t="shared" si="78"/>
        <v>3.1296296296296294E-2</v>
      </c>
      <c r="Y145" s="71">
        <f t="shared" si="68"/>
        <v>0</v>
      </c>
      <c r="Z145" s="74" t="str">
        <f t="shared" si="59"/>
        <v/>
      </c>
      <c r="AA145" s="25"/>
      <c r="AB145" s="25"/>
      <c r="AC145" s="44" t="str">
        <f t="shared" si="79"/>
        <v/>
      </c>
      <c r="AD145" s="44" t="str">
        <f t="shared" si="80"/>
        <v>MEast London Runners</v>
      </c>
      <c r="AE145" s="78">
        <f>IF(AD145="","",COUNTIF($AD$2:AD145,AD145))</f>
        <v>32</v>
      </c>
      <c r="AF145" s="79">
        <f>IF(AD145="","",SUMIF(AD$2:AD145,AD145,G$2:G145))</f>
        <v>1583</v>
      </c>
      <c r="AG145" s="79" t="str">
        <f>IF(AK145&lt;&gt;"",COUNTIF($AK$1:AK144,AK145)+AK145,IF(AL145&lt;&gt;"",COUNTIF($AL$1:AL144,AL145)+AL145,""))</f>
        <v/>
      </c>
      <c r="AH145" s="79" t="str">
        <f t="shared" si="81"/>
        <v>East London Runners</v>
      </c>
      <c r="AI145" s="79" t="str">
        <f>IF(AND(J145="M", AH145&lt;&gt;"U/A",AE145=Prizewinners!$J$1),AF145,"")</f>
        <v/>
      </c>
      <c r="AJ145" s="44" t="str">
        <f>IF(AND(J145="F",  AH145&lt;&gt;"U/A",AE145=Prizewinners!$J$16),AF145,"")</f>
        <v/>
      </c>
      <c r="AK145" s="44" t="str">
        <f t="shared" si="82"/>
        <v/>
      </c>
      <c r="AL145" s="44" t="str">
        <f t="shared" si="83"/>
        <v/>
      </c>
      <c r="AM145" s="44" t="str">
        <f t="shared" si="87"/>
        <v>MEast London Runners32</v>
      </c>
      <c r="AN145" s="44" t="str">
        <f t="shared" si="69"/>
        <v/>
      </c>
      <c r="AO145" s="44" t="str">
        <f t="shared" si="70"/>
        <v/>
      </c>
      <c r="AP145" s="44" t="str">
        <f t="shared" si="71"/>
        <v/>
      </c>
      <c r="AQ145" s="44" t="str">
        <f t="shared" si="84"/>
        <v>Ian Cooper</v>
      </c>
    </row>
    <row r="146" spans="1:43">
      <c r="A146" s="51" t="str">
        <f t="shared" si="72"/>
        <v>V50,34</v>
      </c>
      <c r="B146" s="51" t="str">
        <f t="shared" si="60"/>
        <v>M,110</v>
      </c>
      <c r="C146" s="50">
        <f t="shared" si="85"/>
        <v>145</v>
      </c>
      <c r="D146" s="4">
        <v>920</v>
      </c>
      <c r="E146" s="51">
        <f t="shared" si="61"/>
        <v>1</v>
      </c>
      <c r="F146" s="51">
        <f>COUNTIF(H$2:H146,H146)</f>
        <v>34</v>
      </c>
      <c r="G146" s="51">
        <f>COUNTIF(J$2:J146,J146)</f>
        <v>110</v>
      </c>
      <c r="H146" s="51" t="str">
        <f t="shared" si="62"/>
        <v>V50</v>
      </c>
      <c r="I146" s="51" t="str">
        <f t="shared" si="63"/>
        <v>V50</v>
      </c>
      <c r="J146" s="51" t="str">
        <f t="shared" si="64"/>
        <v>M</v>
      </c>
      <c r="K146" s="55" t="str">
        <f t="shared" si="65"/>
        <v>Phil Hudson</v>
      </c>
      <c r="L146" s="55" t="str">
        <f t="shared" si="66"/>
        <v>Ware Joggers</v>
      </c>
      <c r="M146" s="4"/>
      <c r="N146" s="6"/>
      <c r="O146" s="4">
        <v>23</v>
      </c>
      <c r="P146" s="58">
        <f t="shared" si="73"/>
        <v>0</v>
      </c>
      <c r="Q146" s="58">
        <f t="shared" si="74"/>
        <v>45</v>
      </c>
      <c r="R146" s="63">
        <f t="shared" si="75"/>
        <v>0</v>
      </c>
      <c r="S146" s="65">
        <f t="shared" si="76"/>
        <v>3.125E-2</v>
      </c>
      <c r="T146" s="65">
        <f t="shared" si="77"/>
        <v>2.6620370370370372E-4</v>
      </c>
      <c r="U146" s="51">
        <f>COUNTIF(L$2:L146,L146)</f>
        <v>1</v>
      </c>
      <c r="V146" s="51">
        <f t="shared" si="67"/>
        <v>145</v>
      </c>
      <c r="W146" s="63">
        <f t="shared" si="86"/>
        <v>3.1516203703703706E-2</v>
      </c>
      <c r="X146" s="69">
        <f t="shared" si="78"/>
        <v>3.1516203703703706E-2</v>
      </c>
      <c r="Y146" s="71">
        <f t="shared" si="68"/>
        <v>0</v>
      </c>
      <c r="Z146" s="74" t="str">
        <f t="shared" si="59"/>
        <v/>
      </c>
      <c r="AA146" s="25"/>
      <c r="AB146" s="25"/>
      <c r="AC146" s="44" t="str">
        <f t="shared" si="79"/>
        <v/>
      </c>
      <c r="AD146" s="44" t="str">
        <f t="shared" si="80"/>
        <v>MWare Joggers</v>
      </c>
      <c r="AE146" s="78">
        <f>IF(AD146="","",COUNTIF($AD$2:AD146,AD146))</f>
        <v>1</v>
      </c>
      <c r="AF146" s="79">
        <f>IF(AD146="","",SUMIF(AD$2:AD146,AD146,G$2:G146))</f>
        <v>110</v>
      </c>
      <c r="AG146" s="79" t="str">
        <f>IF(AK146&lt;&gt;"",COUNTIF($AK$1:AK145,AK146)+AK146,IF(AL146&lt;&gt;"",COUNTIF($AL$1:AL145,AL146)+AL146,""))</f>
        <v/>
      </c>
      <c r="AH146" s="79" t="str">
        <f t="shared" si="81"/>
        <v>Ware Joggers</v>
      </c>
      <c r="AI146" s="79" t="str">
        <f>IF(AND(J146="M", AH146&lt;&gt;"U/A",AE146=Prizewinners!$J$1),AF146,"")</f>
        <v/>
      </c>
      <c r="AJ146" s="44" t="str">
        <f>IF(AND(J146="F",  AH146&lt;&gt;"U/A",AE146=Prizewinners!$J$16),AF146,"")</f>
        <v/>
      </c>
      <c r="AK146" s="44" t="str">
        <f t="shared" si="82"/>
        <v/>
      </c>
      <c r="AL146" s="44" t="str">
        <f t="shared" si="83"/>
        <v/>
      </c>
      <c r="AM146" s="44" t="str">
        <f t="shared" si="87"/>
        <v>MWare Joggers1</v>
      </c>
      <c r="AN146" s="44" t="str">
        <f t="shared" si="69"/>
        <v/>
      </c>
      <c r="AO146" s="44" t="str">
        <f t="shared" si="70"/>
        <v/>
      </c>
      <c r="AP146" s="44" t="str">
        <f t="shared" si="71"/>
        <v/>
      </c>
      <c r="AQ146" s="44" t="str">
        <f t="shared" si="84"/>
        <v>Phil Hudson</v>
      </c>
    </row>
    <row r="147" spans="1:43">
      <c r="A147" s="51" t="str">
        <f t="shared" si="72"/>
        <v>SW,13</v>
      </c>
      <c r="B147" s="51" t="str">
        <f t="shared" si="60"/>
        <v>F,36</v>
      </c>
      <c r="C147" s="50">
        <f t="shared" si="85"/>
        <v>146</v>
      </c>
      <c r="D147" s="4">
        <v>17</v>
      </c>
      <c r="E147" s="51">
        <f t="shared" si="61"/>
        <v>1</v>
      </c>
      <c r="F147" s="51">
        <f>COUNTIF(H$2:H147,H147)</f>
        <v>13</v>
      </c>
      <c r="G147" s="51">
        <f>COUNTIF(J$2:J147,J147)</f>
        <v>36</v>
      </c>
      <c r="H147" s="51" t="str">
        <f t="shared" si="62"/>
        <v>SW</v>
      </c>
      <c r="I147" s="51" t="str">
        <f t="shared" si="63"/>
        <v>SW</v>
      </c>
      <c r="J147" s="51" t="str">
        <f t="shared" si="64"/>
        <v>F</v>
      </c>
      <c r="K147" s="55" t="str">
        <f t="shared" si="65"/>
        <v>Ninette Fernandes</v>
      </c>
      <c r="L147" s="55" t="str">
        <f t="shared" si="66"/>
        <v>East London Runners</v>
      </c>
      <c r="M147" s="4"/>
      <c r="N147" s="6"/>
      <c r="O147" s="4">
        <v>35</v>
      </c>
      <c r="P147" s="58">
        <f t="shared" si="73"/>
        <v>0</v>
      </c>
      <c r="Q147" s="58">
        <f t="shared" si="74"/>
        <v>45</v>
      </c>
      <c r="R147" s="63">
        <f t="shared" si="75"/>
        <v>0</v>
      </c>
      <c r="S147" s="65">
        <f t="shared" si="76"/>
        <v>3.125E-2</v>
      </c>
      <c r="T147" s="65">
        <f t="shared" si="77"/>
        <v>4.0509259259259258E-4</v>
      </c>
      <c r="U147" s="51">
        <f>COUNTIF(L$2:L147,L147)</f>
        <v>45</v>
      </c>
      <c r="V147" s="51">
        <f t="shared" si="67"/>
        <v>146</v>
      </c>
      <c r="W147" s="63">
        <f t="shared" si="86"/>
        <v>3.1655092592592596E-2</v>
      </c>
      <c r="X147" s="69">
        <f t="shared" si="78"/>
        <v>3.1655092592592596E-2</v>
      </c>
      <c r="Y147" s="71">
        <f t="shared" si="68"/>
        <v>0</v>
      </c>
      <c r="Z147" s="74" t="str">
        <f t="shared" si="59"/>
        <v/>
      </c>
      <c r="AA147" s="25"/>
      <c r="AB147" s="25"/>
      <c r="AC147" s="44" t="str">
        <f t="shared" si="79"/>
        <v/>
      </c>
      <c r="AD147" s="44" t="str">
        <f t="shared" si="80"/>
        <v>FEast London Runners</v>
      </c>
      <c r="AE147" s="78">
        <f>IF(AD147="","",COUNTIF($AD$2:AD147,AD147))</f>
        <v>13</v>
      </c>
      <c r="AF147" s="79">
        <f>IF(AD147="","",SUMIF(AD$2:AD147,AD147,G$2:G147))</f>
        <v>227</v>
      </c>
      <c r="AG147" s="79" t="str">
        <f>IF(AK147&lt;&gt;"",COUNTIF($AK$1:AK146,AK147)+AK147,IF(AL147&lt;&gt;"",COUNTIF($AL$1:AL146,AL147)+AL147,""))</f>
        <v/>
      </c>
      <c r="AH147" s="79" t="str">
        <f t="shared" si="81"/>
        <v>East London Runners</v>
      </c>
      <c r="AI147" s="79" t="str">
        <f>IF(AND(J147="M", AH147&lt;&gt;"U/A",AE147=Prizewinners!$J$1),AF147,"")</f>
        <v/>
      </c>
      <c r="AJ147" s="44" t="str">
        <f>IF(AND(J147="F",  AH147&lt;&gt;"U/A",AE147=Prizewinners!$J$16),AF147,"")</f>
        <v/>
      </c>
      <c r="AK147" s="44" t="str">
        <f t="shared" si="82"/>
        <v/>
      </c>
      <c r="AL147" s="44" t="str">
        <f t="shared" si="83"/>
        <v/>
      </c>
      <c r="AM147" s="44" t="str">
        <f t="shared" si="87"/>
        <v>FEast London Runners13</v>
      </c>
      <c r="AN147" s="44" t="str">
        <f t="shared" si="69"/>
        <v/>
      </c>
      <c r="AO147" s="44" t="str">
        <f t="shared" si="70"/>
        <v/>
      </c>
      <c r="AP147" s="44" t="str">
        <f t="shared" si="71"/>
        <v/>
      </c>
      <c r="AQ147" s="44" t="str">
        <f t="shared" si="84"/>
        <v>Ninette Fernandes</v>
      </c>
    </row>
    <row r="148" spans="1:43">
      <c r="A148" s="51" t="str">
        <f t="shared" si="72"/>
        <v>FV35,14</v>
      </c>
      <c r="B148" s="51" t="str">
        <f t="shared" si="60"/>
        <v>F,37</v>
      </c>
      <c r="C148" s="50">
        <f t="shared" si="85"/>
        <v>147</v>
      </c>
      <c r="D148" s="4">
        <v>72</v>
      </c>
      <c r="E148" s="51">
        <f t="shared" si="61"/>
        <v>1</v>
      </c>
      <c r="F148" s="51">
        <f>COUNTIF(H$2:H148,H148)</f>
        <v>14</v>
      </c>
      <c r="G148" s="51">
        <f>COUNTIF(J$2:J148,J148)</f>
        <v>37</v>
      </c>
      <c r="H148" s="51" t="str">
        <f t="shared" si="62"/>
        <v>FV35</v>
      </c>
      <c r="I148" s="51" t="str">
        <f t="shared" si="63"/>
        <v>FV35</v>
      </c>
      <c r="J148" s="51" t="str">
        <f t="shared" si="64"/>
        <v>F</v>
      </c>
      <c r="K148" s="55" t="str">
        <f t="shared" si="65"/>
        <v>Lyndsey Jones</v>
      </c>
      <c r="L148" s="55" t="str">
        <f t="shared" si="66"/>
        <v>Orion Harriers</v>
      </c>
      <c r="M148" s="4"/>
      <c r="N148" s="6"/>
      <c r="O148" s="4">
        <v>39</v>
      </c>
      <c r="P148" s="58">
        <f t="shared" si="73"/>
        <v>0</v>
      </c>
      <c r="Q148" s="58">
        <f t="shared" si="74"/>
        <v>45</v>
      </c>
      <c r="R148" s="63">
        <f t="shared" si="75"/>
        <v>0</v>
      </c>
      <c r="S148" s="65">
        <f t="shared" si="76"/>
        <v>3.125E-2</v>
      </c>
      <c r="T148" s="65">
        <f t="shared" si="77"/>
        <v>4.5138888888888887E-4</v>
      </c>
      <c r="U148" s="51">
        <f>COUNTIF(L$2:L148,L148)</f>
        <v>17</v>
      </c>
      <c r="V148" s="51">
        <f t="shared" si="67"/>
        <v>147</v>
      </c>
      <c r="W148" s="63">
        <f t="shared" si="86"/>
        <v>3.170138888888889E-2</v>
      </c>
      <c r="X148" s="69">
        <f t="shared" si="78"/>
        <v>3.170138888888889E-2</v>
      </c>
      <c r="Y148" s="71">
        <f t="shared" si="68"/>
        <v>0</v>
      </c>
      <c r="Z148" s="74" t="str">
        <f t="shared" si="59"/>
        <v/>
      </c>
      <c r="AA148" s="25"/>
      <c r="AB148" s="25"/>
      <c r="AC148" s="44" t="str">
        <f t="shared" si="79"/>
        <v/>
      </c>
      <c r="AD148" s="44" t="str">
        <f t="shared" si="80"/>
        <v>FOrion Harriers</v>
      </c>
      <c r="AE148" s="78">
        <f>IF(AD148="","",COUNTIF($AD$2:AD148,AD148))</f>
        <v>5</v>
      </c>
      <c r="AF148" s="79">
        <f>IF(AD148="","",SUMIF(AD$2:AD148,AD148,G$2:G148))</f>
        <v>128</v>
      </c>
      <c r="AG148" s="79" t="str">
        <f>IF(AK148&lt;&gt;"",COUNTIF($AK$1:AK147,AK148)+AK148,IF(AL148&lt;&gt;"",COUNTIF($AL$1:AL147,AL148)+AL148,""))</f>
        <v/>
      </c>
      <c r="AH148" s="79" t="str">
        <f t="shared" si="81"/>
        <v>Orion Harriers</v>
      </c>
      <c r="AI148" s="79" t="str">
        <f>IF(AND(J148="M", AH148&lt;&gt;"U/A",AE148=Prizewinners!$J$1),AF148,"")</f>
        <v/>
      </c>
      <c r="AJ148" s="44" t="str">
        <f>IF(AND(J148="F",  AH148&lt;&gt;"U/A",AE148=Prizewinners!$J$16),AF148,"")</f>
        <v/>
      </c>
      <c r="AK148" s="44" t="str">
        <f t="shared" si="82"/>
        <v/>
      </c>
      <c r="AL148" s="44" t="str">
        <f t="shared" si="83"/>
        <v/>
      </c>
      <c r="AM148" s="44" t="str">
        <f t="shared" si="87"/>
        <v>FOrion Harriers5</v>
      </c>
      <c r="AN148" s="44" t="str">
        <f t="shared" si="69"/>
        <v/>
      </c>
      <c r="AO148" s="44" t="str">
        <f t="shared" si="70"/>
        <v/>
      </c>
      <c r="AP148" s="44" t="str">
        <f t="shared" si="71"/>
        <v/>
      </c>
      <c r="AQ148" s="44" t="str">
        <f t="shared" si="84"/>
        <v>Lyndsey Jones</v>
      </c>
    </row>
    <row r="149" spans="1:43">
      <c r="A149" s="51" t="str">
        <f t="shared" si="72"/>
        <v>FV55,4</v>
      </c>
      <c r="B149" s="51" t="str">
        <f t="shared" si="60"/>
        <v>F,38</v>
      </c>
      <c r="C149" s="50">
        <f t="shared" si="85"/>
        <v>148</v>
      </c>
      <c r="D149" s="4">
        <v>7</v>
      </c>
      <c r="E149" s="51">
        <f t="shared" si="61"/>
        <v>1</v>
      </c>
      <c r="F149" s="51">
        <f>COUNTIF(H$2:H149,H149)</f>
        <v>4</v>
      </c>
      <c r="G149" s="51">
        <f>COUNTIF(J$2:J149,J149)</f>
        <v>38</v>
      </c>
      <c r="H149" s="51" t="str">
        <f t="shared" si="62"/>
        <v>FV55</v>
      </c>
      <c r="I149" s="51" t="str">
        <f t="shared" si="63"/>
        <v>FV55</v>
      </c>
      <c r="J149" s="51" t="str">
        <f t="shared" si="64"/>
        <v>F</v>
      </c>
      <c r="K149" s="55" t="str">
        <f t="shared" si="65"/>
        <v>Christina Watson</v>
      </c>
      <c r="L149" s="55" t="str">
        <f t="shared" si="66"/>
        <v>Eton Manor</v>
      </c>
      <c r="M149" s="4"/>
      <c r="N149" s="6"/>
      <c r="O149" s="4">
        <v>47</v>
      </c>
      <c r="P149" s="58">
        <f t="shared" si="73"/>
        <v>0</v>
      </c>
      <c r="Q149" s="58">
        <f t="shared" si="74"/>
        <v>45</v>
      </c>
      <c r="R149" s="63">
        <f t="shared" si="75"/>
        <v>0</v>
      </c>
      <c r="S149" s="65">
        <f t="shared" si="76"/>
        <v>3.125E-2</v>
      </c>
      <c r="T149" s="65">
        <f t="shared" si="77"/>
        <v>5.4398148148148144E-4</v>
      </c>
      <c r="U149" s="51">
        <f>COUNTIF(L$2:L149,L149)</f>
        <v>17</v>
      </c>
      <c r="V149" s="51">
        <f t="shared" si="67"/>
        <v>148</v>
      </c>
      <c r="W149" s="63">
        <f t="shared" si="86"/>
        <v>3.1793981481481479E-2</v>
      </c>
      <c r="X149" s="69">
        <f t="shared" si="78"/>
        <v>3.1793981481481479E-2</v>
      </c>
      <c r="Y149" s="71">
        <f t="shared" si="68"/>
        <v>0</v>
      </c>
      <c r="Z149" s="74" t="str">
        <f t="shared" si="59"/>
        <v/>
      </c>
      <c r="AA149" s="25"/>
      <c r="AB149" s="25"/>
      <c r="AC149" s="44" t="str">
        <f t="shared" si="79"/>
        <v/>
      </c>
      <c r="AD149" s="44" t="str">
        <f t="shared" si="80"/>
        <v>FEton Manor</v>
      </c>
      <c r="AE149" s="78">
        <f>IF(AD149="","",COUNTIF($AD$2:AD149,AD149))</f>
        <v>7</v>
      </c>
      <c r="AF149" s="79">
        <f>IF(AD149="","",SUMIF(AD$2:AD149,AD149,G$2:G149))</f>
        <v>145</v>
      </c>
      <c r="AG149" s="79" t="str">
        <f>IF(AK149&lt;&gt;"",COUNTIF($AK$1:AK148,AK149)+AK149,IF(AL149&lt;&gt;"",COUNTIF($AL$1:AL148,AL149)+AL149,""))</f>
        <v/>
      </c>
      <c r="AH149" s="79" t="str">
        <f t="shared" si="81"/>
        <v>Eton Manor</v>
      </c>
      <c r="AI149" s="79" t="str">
        <f>IF(AND(J149="M", AH149&lt;&gt;"U/A",AE149=Prizewinners!$J$1),AF149,"")</f>
        <v/>
      </c>
      <c r="AJ149" s="44" t="str">
        <f>IF(AND(J149="F",  AH149&lt;&gt;"U/A",AE149=Prizewinners!$J$16),AF149,"")</f>
        <v/>
      </c>
      <c r="AK149" s="44" t="str">
        <f t="shared" si="82"/>
        <v/>
      </c>
      <c r="AL149" s="44" t="str">
        <f t="shared" si="83"/>
        <v/>
      </c>
      <c r="AM149" s="44" t="str">
        <f t="shared" si="87"/>
        <v>FEton Manor7</v>
      </c>
      <c r="AN149" s="44" t="str">
        <f t="shared" si="69"/>
        <v/>
      </c>
      <c r="AO149" s="44" t="str">
        <f t="shared" si="70"/>
        <v/>
      </c>
      <c r="AP149" s="44" t="str">
        <f t="shared" si="71"/>
        <v/>
      </c>
      <c r="AQ149" s="44" t="str">
        <f t="shared" si="84"/>
        <v>Christina Watson</v>
      </c>
    </row>
    <row r="150" spans="1:43">
      <c r="A150" s="51" t="str">
        <f t="shared" si="72"/>
        <v>FV35,15</v>
      </c>
      <c r="B150" s="51" t="str">
        <f t="shared" si="60"/>
        <v>F,39</v>
      </c>
      <c r="C150" s="50">
        <f t="shared" si="85"/>
        <v>149</v>
      </c>
      <c r="D150" s="4">
        <v>18</v>
      </c>
      <c r="E150" s="51">
        <f t="shared" si="61"/>
        <v>1</v>
      </c>
      <c r="F150" s="51">
        <f>COUNTIF(H$2:H150,H150)</f>
        <v>15</v>
      </c>
      <c r="G150" s="51">
        <f>COUNTIF(J$2:J150,J150)</f>
        <v>39</v>
      </c>
      <c r="H150" s="51" t="str">
        <f t="shared" si="62"/>
        <v>FV35</v>
      </c>
      <c r="I150" s="51" t="str">
        <f t="shared" si="63"/>
        <v>FV35</v>
      </c>
      <c r="J150" s="51" t="str">
        <f t="shared" si="64"/>
        <v>F</v>
      </c>
      <c r="K150" s="55" t="str">
        <f t="shared" si="65"/>
        <v>Joanna Graham</v>
      </c>
      <c r="L150" s="55" t="str">
        <f t="shared" si="66"/>
        <v>East London Runners</v>
      </c>
      <c r="M150" s="4"/>
      <c r="N150" s="6"/>
      <c r="O150" s="4">
        <v>58</v>
      </c>
      <c r="P150" s="58">
        <f t="shared" si="73"/>
        <v>0</v>
      </c>
      <c r="Q150" s="58">
        <f t="shared" si="74"/>
        <v>45</v>
      </c>
      <c r="R150" s="63">
        <f t="shared" si="75"/>
        <v>0</v>
      </c>
      <c r="S150" s="65">
        <f t="shared" si="76"/>
        <v>3.125E-2</v>
      </c>
      <c r="T150" s="65">
        <f t="shared" si="77"/>
        <v>6.7129629629629625E-4</v>
      </c>
      <c r="U150" s="51">
        <f>COUNTIF(L$2:L150,L150)</f>
        <v>46</v>
      </c>
      <c r="V150" s="51">
        <f t="shared" si="67"/>
        <v>149</v>
      </c>
      <c r="W150" s="63">
        <f t="shared" si="86"/>
        <v>3.1921296296296295E-2</v>
      </c>
      <c r="X150" s="69">
        <f t="shared" si="78"/>
        <v>3.1921296296296295E-2</v>
      </c>
      <c r="Y150" s="71">
        <f t="shared" si="68"/>
        <v>0</v>
      </c>
      <c r="Z150" s="74" t="str">
        <f t="shared" si="59"/>
        <v/>
      </c>
      <c r="AA150" s="25"/>
      <c r="AB150" s="25"/>
      <c r="AC150" s="44" t="str">
        <f t="shared" si="79"/>
        <v/>
      </c>
      <c r="AD150" s="44" t="str">
        <f t="shared" si="80"/>
        <v>FEast London Runners</v>
      </c>
      <c r="AE150" s="78">
        <f>IF(AD150="","",COUNTIF($AD$2:AD150,AD150))</f>
        <v>14</v>
      </c>
      <c r="AF150" s="79">
        <f>IF(AD150="","",SUMIF(AD$2:AD150,AD150,G$2:G150))</f>
        <v>266</v>
      </c>
      <c r="AG150" s="79" t="str">
        <f>IF(AK150&lt;&gt;"",COUNTIF($AK$1:AK149,AK150)+AK150,IF(AL150&lt;&gt;"",COUNTIF($AL$1:AL149,AL150)+AL150,""))</f>
        <v/>
      </c>
      <c r="AH150" s="79" t="str">
        <f t="shared" si="81"/>
        <v>East London Runners</v>
      </c>
      <c r="AI150" s="79" t="str">
        <f>IF(AND(J150="M", AH150&lt;&gt;"U/A",AE150=Prizewinners!$J$1),AF150,"")</f>
        <v/>
      </c>
      <c r="AJ150" s="44" t="str">
        <f>IF(AND(J150="F",  AH150&lt;&gt;"U/A",AE150=Prizewinners!$J$16),AF150,"")</f>
        <v/>
      </c>
      <c r="AK150" s="44" t="str">
        <f t="shared" si="82"/>
        <v/>
      </c>
      <c r="AL150" s="44" t="str">
        <f t="shared" si="83"/>
        <v/>
      </c>
      <c r="AM150" s="44" t="str">
        <f t="shared" si="87"/>
        <v>FEast London Runners14</v>
      </c>
      <c r="AN150" s="44" t="str">
        <f t="shared" si="69"/>
        <v/>
      </c>
      <c r="AO150" s="44" t="str">
        <f t="shared" si="70"/>
        <v/>
      </c>
      <c r="AP150" s="44" t="str">
        <f t="shared" si="71"/>
        <v/>
      </c>
      <c r="AQ150" s="44" t="str">
        <f t="shared" si="84"/>
        <v>Joanna Graham</v>
      </c>
    </row>
    <row r="151" spans="1:43">
      <c r="A151" s="51" t="str">
        <f t="shared" si="72"/>
        <v>V40,31</v>
      </c>
      <c r="B151" s="51" t="str">
        <f t="shared" si="60"/>
        <v>M,111</v>
      </c>
      <c r="C151" s="50">
        <f t="shared" si="85"/>
        <v>150</v>
      </c>
      <c r="D151" s="4">
        <v>886</v>
      </c>
      <c r="E151" s="51">
        <f t="shared" si="61"/>
        <v>1</v>
      </c>
      <c r="F151" s="51">
        <f>COUNTIF(H$2:H151,H151)</f>
        <v>31</v>
      </c>
      <c r="G151" s="51">
        <f>COUNTIF(J$2:J151,J151)</f>
        <v>111</v>
      </c>
      <c r="H151" s="51" t="str">
        <f t="shared" si="62"/>
        <v>V40</v>
      </c>
      <c r="I151" s="51" t="str">
        <f t="shared" si="63"/>
        <v>V40</v>
      </c>
      <c r="J151" s="51" t="str">
        <f t="shared" si="64"/>
        <v>M</v>
      </c>
      <c r="K151" s="55" t="str">
        <f t="shared" si="65"/>
        <v>Kamol Saha</v>
      </c>
      <c r="L151" s="55" t="str">
        <f t="shared" si="66"/>
        <v>East London Runners</v>
      </c>
      <c r="M151" s="4"/>
      <c r="N151" s="6">
        <v>46</v>
      </c>
      <c r="O151" s="4">
        <v>1</v>
      </c>
      <c r="P151" s="58">
        <f t="shared" si="73"/>
        <v>0</v>
      </c>
      <c r="Q151" s="58">
        <f t="shared" si="74"/>
        <v>46</v>
      </c>
      <c r="R151" s="63">
        <f t="shared" si="75"/>
        <v>0</v>
      </c>
      <c r="S151" s="65">
        <f t="shared" si="76"/>
        <v>3.1944444444444442E-2</v>
      </c>
      <c r="T151" s="65">
        <f t="shared" si="77"/>
        <v>1.1574074074074073E-5</v>
      </c>
      <c r="U151" s="51">
        <f>COUNTIF(L$2:L151,L151)</f>
        <v>47</v>
      </c>
      <c r="V151" s="51">
        <f t="shared" si="67"/>
        <v>150</v>
      </c>
      <c r="W151" s="63">
        <f t="shared" si="86"/>
        <v>3.1956018518518516E-2</v>
      </c>
      <c r="X151" s="69">
        <f t="shared" si="78"/>
        <v>3.1956018518518516E-2</v>
      </c>
      <c r="Y151" s="71">
        <f t="shared" si="68"/>
        <v>0</v>
      </c>
      <c r="Z151" s="74" t="str">
        <f t="shared" si="59"/>
        <v/>
      </c>
      <c r="AA151" s="25"/>
      <c r="AB151" s="25"/>
      <c r="AC151" s="44" t="str">
        <f t="shared" si="79"/>
        <v/>
      </c>
      <c r="AD151" s="44" t="str">
        <f t="shared" si="80"/>
        <v>MEast London Runners</v>
      </c>
      <c r="AE151" s="78">
        <f>IF(AD151="","",COUNTIF($AD$2:AD151,AD151))</f>
        <v>33</v>
      </c>
      <c r="AF151" s="79">
        <f>IF(AD151="","",SUMIF(AD$2:AD151,AD151,G$2:G151))</f>
        <v>1694</v>
      </c>
      <c r="AG151" s="79" t="str">
        <f>IF(AK151&lt;&gt;"",COUNTIF($AK$1:AK150,AK151)+AK151,IF(AL151&lt;&gt;"",COUNTIF($AL$1:AL150,AL151)+AL151,""))</f>
        <v/>
      </c>
      <c r="AH151" s="79" t="str">
        <f t="shared" si="81"/>
        <v>East London Runners</v>
      </c>
      <c r="AI151" s="79" t="str">
        <f>IF(AND(J151="M", AH151&lt;&gt;"U/A",AE151=Prizewinners!$J$1),AF151,"")</f>
        <v/>
      </c>
      <c r="AJ151" s="44" t="str">
        <f>IF(AND(J151="F",  AH151&lt;&gt;"U/A",AE151=Prizewinners!$J$16),AF151,"")</f>
        <v/>
      </c>
      <c r="AK151" s="44" t="str">
        <f t="shared" si="82"/>
        <v/>
      </c>
      <c r="AL151" s="44" t="str">
        <f t="shared" si="83"/>
        <v/>
      </c>
      <c r="AM151" s="44" t="str">
        <f t="shared" si="87"/>
        <v>MEast London Runners33</v>
      </c>
      <c r="AN151" s="44" t="str">
        <f t="shared" si="69"/>
        <v/>
      </c>
      <c r="AO151" s="44" t="str">
        <f t="shared" si="70"/>
        <v/>
      </c>
      <c r="AP151" s="44" t="str">
        <f t="shared" si="71"/>
        <v/>
      </c>
      <c r="AQ151" s="44" t="str">
        <f t="shared" si="84"/>
        <v>Kamol Saha</v>
      </c>
    </row>
    <row r="152" spans="1:43">
      <c r="A152" s="51" t="str">
        <f t="shared" si="72"/>
        <v>V50,35</v>
      </c>
      <c r="B152" s="51" t="str">
        <f t="shared" si="60"/>
        <v>m,112</v>
      </c>
      <c r="C152" s="50">
        <f t="shared" si="85"/>
        <v>151</v>
      </c>
      <c r="D152" s="4">
        <v>997</v>
      </c>
      <c r="E152" s="51">
        <f t="shared" si="61"/>
        <v>1</v>
      </c>
      <c r="F152" s="51">
        <f>COUNTIF(H$2:H152,H152)</f>
        <v>35</v>
      </c>
      <c r="G152" s="51">
        <f>COUNTIF(J$2:J152,J152)</f>
        <v>112</v>
      </c>
      <c r="H152" s="51" t="str">
        <f t="shared" si="62"/>
        <v>V50</v>
      </c>
      <c r="I152" s="51" t="str">
        <f t="shared" si="63"/>
        <v>V50</v>
      </c>
      <c r="J152" s="51" t="str">
        <f t="shared" si="64"/>
        <v>m</v>
      </c>
      <c r="K152" s="55" t="str">
        <f t="shared" si="65"/>
        <v>Tim Smith</v>
      </c>
      <c r="L152" s="55" t="str">
        <f t="shared" si="66"/>
        <v>u/a</v>
      </c>
      <c r="M152" s="4"/>
      <c r="N152" s="6"/>
      <c r="O152" s="4">
        <v>2</v>
      </c>
      <c r="P152" s="58">
        <f t="shared" si="73"/>
        <v>0</v>
      </c>
      <c r="Q152" s="58">
        <f t="shared" si="74"/>
        <v>46</v>
      </c>
      <c r="R152" s="63">
        <f t="shared" si="75"/>
        <v>0</v>
      </c>
      <c r="S152" s="65">
        <f t="shared" si="76"/>
        <v>3.1944444444444442E-2</v>
      </c>
      <c r="T152" s="65">
        <f t="shared" si="77"/>
        <v>2.3148148148148147E-5</v>
      </c>
      <c r="U152" s="51">
        <f>COUNTIF(L$2:L152,L152)</f>
        <v>6</v>
      </c>
      <c r="V152" s="51">
        <f t="shared" si="67"/>
        <v>151</v>
      </c>
      <c r="W152" s="63">
        <f t="shared" si="86"/>
        <v>3.1967592592592589E-2</v>
      </c>
      <c r="X152" s="69">
        <f t="shared" si="78"/>
        <v>3.1967592592592589E-2</v>
      </c>
      <c r="Y152" s="71">
        <f t="shared" si="68"/>
        <v>0</v>
      </c>
      <c r="Z152" s="74" t="str">
        <f t="shared" si="59"/>
        <v/>
      </c>
      <c r="AA152" s="25"/>
      <c r="AB152" s="25"/>
      <c r="AC152" s="44" t="str">
        <f t="shared" si="79"/>
        <v/>
      </c>
      <c r="AD152" s="44" t="str">
        <f t="shared" si="80"/>
        <v>mu/a</v>
      </c>
      <c r="AE152" s="78">
        <f>IF(AD152="","",COUNTIF($AD$2:AD152,AD152))</f>
        <v>6</v>
      </c>
      <c r="AF152" s="79">
        <f>IF(AD152="","",SUMIF(AD$2:AD152,AD152,G$2:G152))</f>
        <v>515</v>
      </c>
      <c r="AG152" s="79" t="str">
        <f>IF(AK152&lt;&gt;"",COUNTIF($AK$1:AK151,AK152)+AK152,IF(AL152&lt;&gt;"",COUNTIF($AL$1:AL151,AL152)+AL152,""))</f>
        <v/>
      </c>
      <c r="AH152" s="79" t="str">
        <f t="shared" si="81"/>
        <v>u/a</v>
      </c>
      <c r="AI152" s="79" t="str">
        <f>IF(AND(J152="M", AH152&lt;&gt;"U/A",AE152=Prizewinners!$J$1),AF152,"")</f>
        <v/>
      </c>
      <c r="AJ152" s="44" t="str">
        <f>IF(AND(J152="F",  AH152&lt;&gt;"U/A",AE152=Prizewinners!$J$16),AF152,"")</f>
        <v/>
      </c>
      <c r="AK152" s="44" t="str">
        <f t="shared" si="82"/>
        <v/>
      </c>
      <c r="AL152" s="44" t="str">
        <f t="shared" si="83"/>
        <v/>
      </c>
      <c r="AM152" s="44" t="str">
        <f t="shared" si="87"/>
        <v>mu/a6</v>
      </c>
      <c r="AN152" s="44" t="str">
        <f t="shared" si="69"/>
        <v/>
      </c>
      <c r="AO152" s="44" t="str">
        <f t="shared" si="70"/>
        <v/>
      </c>
      <c r="AP152" s="44" t="str">
        <f t="shared" si="71"/>
        <v/>
      </c>
      <c r="AQ152" s="44" t="str">
        <f t="shared" si="84"/>
        <v>Tim Smith</v>
      </c>
    </row>
    <row r="153" spans="1:43">
      <c r="A153" s="51" t="str">
        <f t="shared" si="72"/>
        <v>FV35,16</v>
      </c>
      <c r="B153" s="51" t="str">
        <f t="shared" si="60"/>
        <v>F,40</v>
      </c>
      <c r="C153" s="50">
        <f t="shared" si="85"/>
        <v>152</v>
      </c>
      <c r="D153" s="4">
        <v>77</v>
      </c>
      <c r="E153" s="51">
        <f t="shared" si="61"/>
        <v>1</v>
      </c>
      <c r="F153" s="51">
        <f>COUNTIF(H$2:H153,H153)</f>
        <v>16</v>
      </c>
      <c r="G153" s="51">
        <f>COUNTIF(J$2:J153,J153)</f>
        <v>40</v>
      </c>
      <c r="H153" s="51" t="str">
        <f t="shared" si="62"/>
        <v>FV35</v>
      </c>
      <c r="I153" s="51" t="str">
        <f t="shared" si="63"/>
        <v>FV35</v>
      </c>
      <c r="J153" s="51" t="str">
        <f t="shared" si="64"/>
        <v>F</v>
      </c>
      <c r="K153" s="55" t="str">
        <f t="shared" si="65"/>
        <v>Claire Adamson</v>
      </c>
      <c r="L153" s="55" t="str">
        <f t="shared" si="66"/>
        <v>East End Road Runners</v>
      </c>
      <c r="M153" s="4"/>
      <c r="N153" s="6"/>
      <c r="O153" s="4">
        <v>4</v>
      </c>
      <c r="P153" s="58">
        <f t="shared" si="73"/>
        <v>0</v>
      </c>
      <c r="Q153" s="58">
        <f t="shared" si="74"/>
        <v>46</v>
      </c>
      <c r="R153" s="63">
        <f t="shared" si="75"/>
        <v>0</v>
      </c>
      <c r="S153" s="65">
        <f t="shared" si="76"/>
        <v>3.1944444444444442E-2</v>
      </c>
      <c r="T153" s="65">
        <f t="shared" si="77"/>
        <v>4.6296296296296294E-5</v>
      </c>
      <c r="U153" s="51">
        <f>COUNTIF(L$2:L153,L153)</f>
        <v>19</v>
      </c>
      <c r="V153" s="51">
        <f t="shared" si="67"/>
        <v>152</v>
      </c>
      <c r="W153" s="63">
        <f t="shared" si="86"/>
        <v>3.1990740740740736E-2</v>
      </c>
      <c r="X153" s="69">
        <f t="shared" si="78"/>
        <v>3.1990740740740736E-2</v>
      </c>
      <c r="Y153" s="71">
        <f t="shared" si="68"/>
        <v>0</v>
      </c>
      <c r="Z153" s="74" t="str">
        <f t="shared" si="59"/>
        <v/>
      </c>
      <c r="AA153" s="25"/>
      <c r="AB153" s="25"/>
      <c r="AC153" s="44" t="str">
        <f t="shared" si="79"/>
        <v/>
      </c>
      <c r="AD153" s="44" t="str">
        <f t="shared" si="80"/>
        <v>FEast End Road Runners</v>
      </c>
      <c r="AE153" s="78">
        <f>IF(AD153="","",COUNTIF($AD$2:AD153,AD153))</f>
        <v>7</v>
      </c>
      <c r="AF153" s="79">
        <f>IF(AD153="","",SUMIF(AD$2:AD153,AD153,G$2:G153))</f>
        <v>184</v>
      </c>
      <c r="AG153" s="79" t="str">
        <f>IF(AK153&lt;&gt;"",COUNTIF($AK$1:AK152,AK153)+AK153,IF(AL153&lt;&gt;"",COUNTIF($AL$1:AL152,AL153)+AL153,""))</f>
        <v/>
      </c>
      <c r="AH153" s="79" t="str">
        <f t="shared" si="81"/>
        <v>East End Road Runners</v>
      </c>
      <c r="AI153" s="79" t="str">
        <f>IF(AND(J153="M", AH153&lt;&gt;"U/A",AE153=Prizewinners!$J$1),AF153,"")</f>
        <v/>
      </c>
      <c r="AJ153" s="44" t="str">
        <f>IF(AND(J153="F",  AH153&lt;&gt;"U/A",AE153=Prizewinners!$J$16),AF153,"")</f>
        <v/>
      </c>
      <c r="AK153" s="44" t="str">
        <f t="shared" si="82"/>
        <v/>
      </c>
      <c r="AL153" s="44" t="str">
        <f t="shared" si="83"/>
        <v/>
      </c>
      <c r="AM153" s="44" t="str">
        <f t="shared" si="87"/>
        <v>FEast End Road Runners7</v>
      </c>
      <c r="AN153" s="44" t="str">
        <f t="shared" si="69"/>
        <v/>
      </c>
      <c r="AO153" s="44" t="str">
        <f t="shared" si="70"/>
        <v/>
      </c>
      <c r="AP153" s="44" t="str">
        <f t="shared" si="71"/>
        <v/>
      </c>
      <c r="AQ153" s="44" t="str">
        <f t="shared" si="84"/>
        <v>Claire Adamson</v>
      </c>
    </row>
    <row r="154" spans="1:43">
      <c r="A154" s="51" t="str">
        <f t="shared" si="72"/>
        <v>FV45,5</v>
      </c>
      <c r="B154" s="51" t="str">
        <f t="shared" si="60"/>
        <v>F,41</v>
      </c>
      <c r="C154" s="50">
        <f t="shared" si="85"/>
        <v>153</v>
      </c>
      <c r="D154" s="4">
        <v>9</v>
      </c>
      <c r="E154" s="51">
        <f t="shared" si="61"/>
        <v>1</v>
      </c>
      <c r="F154" s="51">
        <f>COUNTIF(H$2:H154,H154)</f>
        <v>5</v>
      </c>
      <c r="G154" s="51">
        <f>COUNTIF(J$2:J154,J154)</f>
        <v>41</v>
      </c>
      <c r="H154" s="51" t="str">
        <f t="shared" si="62"/>
        <v>FV45</v>
      </c>
      <c r="I154" s="51" t="str">
        <f t="shared" si="63"/>
        <v>FV45</v>
      </c>
      <c r="J154" s="51" t="str">
        <f t="shared" si="64"/>
        <v>F</v>
      </c>
      <c r="K154" s="55" t="str">
        <f t="shared" si="65"/>
        <v>Rachel Brittle</v>
      </c>
      <c r="L154" s="55" t="str">
        <f t="shared" si="66"/>
        <v>Eton Manor</v>
      </c>
      <c r="M154" s="4"/>
      <c r="N154" s="6"/>
      <c r="O154" s="4">
        <v>5</v>
      </c>
      <c r="P154" s="58">
        <f t="shared" si="73"/>
        <v>0</v>
      </c>
      <c r="Q154" s="58">
        <f t="shared" si="74"/>
        <v>46</v>
      </c>
      <c r="R154" s="63">
        <f t="shared" si="75"/>
        <v>0</v>
      </c>
      <c r="S154" s="65">
        <f t="shared" si="76"/>
        <v>3.1944444444444442E-2</v>
      </c>
      <c r="T154" s="65">
        <f t="shared" si="77"/>
        <v>5.7870370370370373E-5</v>
      </c>
      <c r="U154" s="51">
        <f>COUNTIF(L$2:L154,L154)</f>
        <v>18</v>
      </c>
      <c r="V154" s="51">
        <f t="shared" si="67"/>
        <v>153</v>
      </c>
      <c r="W154" s="63">
        <f t="shared" si="86"/>
        <v>3.200231481481481E-2</v>
      </c>
      <c r="X154" s="69">
        <f t="shared" si="78"/>
        <v>3.200231481481481E-2</v>
      </c>
      <c r="Y154" s="71">
        <f t="shared" si="68"/>
        <v>0</v>
      </c>
      <c r="Z154" s="74" t="str">
        <f t="shared" si="59"/>
        <v/>
      </c>
      <c r="AA154" s="25"/>
      <c r="AB154" s="25"/>
      <c r="AC154" s="44" t="str">
        <f t="shared" si="79"/>
        <v/>
      </c>
      <c r="AD154" s="44" t="str">
        <f t="shared" si="80"/>
        <v>FEton Manor</v>
      </c>
      <c r="AE154" s="78">
        <f>IF(AD154="","",COUNTIF($AD$2:AD154,AD154))</f>
        <v>8</v>
      </c>
      <c r="AF154" s="79">
        <f>IF(AD154="","",SUMIF(AD$2:AD154,AD154,G$2:G154))</f>
        <v>186</v>
      </c>
      <c r="AG154" s="79" t="str">
        <f>IF(AK154&lt;&gt;"",COUNTIF($AK$1:AK153,AK154)+AK154,IF(AL154&lt;&gt;"",COUNTIF($AL$1:AL153,AL154)+AL154,""))</f>
        <v/>
      </c>
      <c r="AH154" s="79" t="str">
        <f t="shared" si="81"/>
        <v>Eton Manor</v>
      </c>
      <c r="AI154" s="79" t="str">
        <f>IF(AND(J154="M", AH154&lt;&gt;"U/A",AE154=Prizewinners!$J$1),AF154,"")</f>
        <v/>
      </c>
      <c r="AJ154" s="44" t="str">
        <f>IF(AND(J154="F",  AH154&lt;&gt;"U/A",AE154=Prizewinners!$J$16),AF154,"")</f>
        <v/>
      </c>
      <c r="AK154" s="44" t="str">
        <f t="shared" si="82"/>
        <v/>
      </c>
      <c r="AL154" s="44" t="str">
        <f t="shared" si="83"/>
        <v/>
      </c>
      <c r="AM154" s="44" t="str">
        <f t="shared" si="87"/>
        <v>FEton Manor8</v>
      </c>
      <c r="AN154" s="44" t="str">
        <f t="shared" si="69"/>
        <v/>
      </c>
      <c r="AO154" s="44" t="str">
        <f t="shared" si="70"/>
        <v/>
      </c>
      <c r="AP154" s="44" t="str">
        <f t="shared" si="71"/>
        <v/>
      </c>
      <c r="AQ154" s="44" t="str">
        <f t="shared" si="84"/>
        <v>Rachel Brittle</v>
      </c>
    </row>
    <row r="155" spans="1:43">
      <c r="A155" s="51" t="str">
        <f t="shared" si="72"/>
        <v>FV35,17</v>
      </c>
      <c r="B155" s="51" t="str">
        <f t="shared" si="60"/>
        <v>F,42</v>
      </c>
      <c r="C155" s="50">
        <f t="shared" si="85"/>
        <v>154</v>
      </c>
      <c r="D155" s="4">
        <v>50</v>
      </c>
      <c r="E155" s="51">
        <f t="shared" si="61"/>
        <v>1</v>
      </c>
      <c r="F155" s="51">
        <f>COUNTIF(H$2:H155,H155)</f>
        <v>17</v>
      </c>
      <c r="G155" s="51">
        <f>COUNTIF(J$2:J155,J155)</f>
        <v>42</v>
      </c>
      <c r="H155" s="51" t="str">
        <f t="shared" si="62"/>
        <v>FV35</v>
      </c>
      <c r="I155" s="51" t="str">
        <f t="shared" si="63"/>
        <v>FV35</v>
      </c>
      <c r="J155" s="51" t="str">
        <f t="shared" si="64"/>
        <v>F</v>
      </c>
      <c r="K155" s="55" t="str">
        <f t="shared" si="65"/>
        <v>Carol Muir</v>
      </c>
      <c r="L155" s="55" t="str">
        <f t="shared" si="66"/>
        <v>Ilford AC</v>
      </c>
      <c r="M155" s="4"/>
      <c r="N155" s="6"/>
      <c r="O155" s="4">
        <v>6</v>
      </c>
      <c r="P155" s="58">
        <f t="shared" si="73"/>
        <v>0</v>
      </c>
      <c r="Q155" s="58">
        <f t="shared" si="74"/>
        <v>46</v>
      </c>
      <c r="R155" s="63">
        <f t="shared" si="75"/>
        <v>0</v>
      </c>
      <c r="S155" s="65">
        <f t="shared" si="76"/>
        <v>3.1944444444444442E-2</v>
      </c>
      <c r="T155" s="65">
        <f t="shared" si="77"/>
        <v>6.9444444444444444E-5</v>
      </c>
      <c r="U155" s="51">
        <f>COUNTIF(L$2:L155,L155)</f>
        <v>20</v>
      </c>
      <c r="V155" s="51">
        <f t="shared" si="67"/>
        <v>154</v>
      </c>
      <c r="W155" s="63">
        <f t="shared" si="86"/>
        <v>3.2013888888888883E-2</v>
      </c>
      <c r="X155" s="69">
        <f t="shared" si="78"/>
        <v>3.2013888888888883E-2</v>
      </c>
      <c r="Y155" s="71">
        <f t="shared" si="68"/>
        <v>0</v>
      </c>
      <c r="Z155" s="74" t="str">
        <f t="shared" si="59"/>
        <v/>
      </c>
      <c r="AA155" s="25"/>
      <c r="AB155" s="25"/>
      <c r="AC155" s="44" t="str">
        <f t="shared" si="79"/>
        <v/>
      </c>
      <c r="AD155" s="44" t="str">
        <f t="shared" si="80"/>
        <v>FIlford AC</v>
      </c>
      <c r="AE155" s="78">
        <f>IF(AD155="","",COUNTIF($AD$2:AD155,AD155))</f>
        <v>6</v>
      </c>
      <c r="AF155" s="79">
        <f>IF(AD155="","",SUMIF(AD$2:AD155,AD155,G$2:G155))</f>
        <v>115</v>
      </c>
      <c r="AG155" s="79" t="str">
        <f>IF(AK155&lt;&gt;"",COUNTIF($AK$1:AK154,AK155)+AK155,IF(AL155&lt;&gt;"",COUNTIF($AL$1:AL154,AL155)+AL155,""))</f>
        <v/>
      </c>
      <c r="AH155" s="79" t="str">
        <f t="shared" si="81"/>
        <v>Ilford AC</v>
      </c>
      <c r="AI155" s="79" t="str">
        <f>IF(AND(J155="M", AH155&lt;&gt;"U/A",AE155=Prizewinners!$J$1),AF155,"")</f>
        <v/>
      </c>
      <c r="AJ155" s="44" t="str">
        <f>IF(AND(J155="F",  AH155&lt;&gt;"U/A",AE155=Prizewinners!$J$16),AF155,"")</f>
        <v/>
      </c>
      <c r="AK155" s="44" t="str">
        <f t="shared" si="82"/>
        <v/>
      </c>
      <c r="AL155" s="44" t="str">
        <f t="shared" si="83"/>
        <v/>
      </c>
      <c r="AM155" s="44" t="str">
        <f t="shared" si="87"/>
        <v>FIlford AC6</v>
      </c>
      <c r="AN155" s="44" t="str">
        <f t="shared" si="69"/>
        <v/>
      </c>
      <c r="AO155" s="44" t="str">
        <f t="shared" si="70"/>
        <v/>
      </c>
      <c r="AP155" s="44" t="str">
        <f t="shared" si="71"/>
        <v/>
      </c>
      <c r="AQ155" s="44" t="str">
        <f t="shared" si="84"/>
        <v>Carol Muir</v>
      </c>
    </row>
    <row r="156" spans="1:43">
      <c r="A156" s="51" t="str">
        <f t="shared" si="72"/>
        <v>V60,9</v>
      </c>
      <c r="B156" s="51" t="str">
        <f t="shared" si="60"/>
        <v>m,113</v>
      </c>
      <c r="C156" s="50">
        <f t="shared" si="85"/>
        <v>155</v>
      </c>
      <c r="D156" s="4">
        <v>996</v>
      </c>
      <c r="E156" s="51">
        <f t="shared" si="61"/>
        <v>1</v>
      </c>
      <c r="F156" s="51">
        <f>COUNTIF(H$2:H156,H156)</f>
        <v>9</v>
      </c>
      <c r="G156" s="51">
        <f>COUNTIF(J$2:J156,J156)</f>
        <v>113</v>
      </c>
      <c r="H156" s="51" t="str">
        <f t="shared" si="62"/>
        <v>V60</v>
      </c>
      <c r="I156" s="51" t="str">
        <f t="shared" si="63"/>
        <v>V60</v>
      </c>
      <c r="J156" s="51" t="str">
        <f t="shared" si="64"/>
        <v>m</v>
      </c>
      <c r="K156" s="55" t="str">
        <f t="shared" si="65"/>
        <v>Baldev Singh</v>
      </c>
      <c r="L156" s="55" t="str">
        <f t="shared" si="66"/>
        <v>sikh in the city</v>
      </c>
      <c r="M156" s="4"/>
      <c r="N156" s="6"/>
      <c r="O156" s="4">
        <v>9</v>
      </c>
      <c r="P156" s="58">
        <f t="shared" si="73"/>
        <v>0</v>
      </c>
      <c r="Q156" s="58">
        <f t="shared" si="74"/>
        <v>46</v>
      </c>
      <c r="R156" s="63">
        <f t="shared" si="75"/>
        <v>0</v>
      </c>
      <c r="S156" s="65">
        <f t="shared" si="76"/>
        <v>3.1944444444444442E-2</v>
      </c>
      <c r="T156" s="65">
        <f t="shared" si="77"/>
        <v>1.0416666666666667E-4</v>
      </c>
      <c r="U156" s="51">
        <f>COUNTIF(L$2:L156,L156)</f>
        <v>1</v>
      </c>
      <c r="V156" s="51">
        <f t="shared" si="67"/>
        <v>155</v>
      </c>
      <c r="W156" s="63">
        <f t="shared" si="86"/>
        <v>3.2048611111111111E-2</v>
      </c>
      <c r="X156" s="69">
        <f t="shared" si="78"/>
        <v>3.2048611111111111E-2</v>
      </c>
      <c r="Y156" s="71">
        <f t="shared" si="68"/>
        <v>0</v>
      </c>
      <c r="Z156" s="74" t="str">
        <f t="shared" si="59"/>
        <v/>
      </c>
      <c r="AA156" s="25"/>
      <c r="AB156" s="25"/>
      <c r="AC156" s="44" t="str">
        <f t="shared" si="79"/>
        <v/>
      </c>
      <c r="AD156" s="44" t="str">
        <f t="shared" si="80"/>
        <v>msikh in the city</v>
      </c>
      <c r="AE156" s="78">
        <f>IF(AD156="","",COUNTIF($AD$2:AD156,AD156))</f>
        <v>1</v>
      </c>
      <c r="AF156" s="79">
        <f>IF(AD156="","",SUMIF(AD$2:AD156,AD156,G$2:G156))</f>
        <v>113</v>
      </c>
      <c r="AG156" s="79" t="str">
        <f>IF(AK156&lt;&gt;"",COUNTIF($AK$1:AK155,AK156)+AK156,IF(AL156&lt;&gt;"",COUNTIF($AL$1:AL155,AL156)+AL156,""))</f>
        <v/>
      </c>
      <c r="AH156" s="79" t="str">
        <f t="shared" si="81"/>
        <v>sikh in the city</v>
      </c>
      <c r="AI156" s="79" t="str">
        <f>IF(AND(J156="M", AH156&lt;&gt;"U/A",AE156=Prizewinners!$J$1),AF156,"")</f>
        <v/>
      </c>
      <c r="AJ156" s="44" t="str">
        <f>IF(AND(J156="F",  AH156&lt;&gt;"U/A",AE156=Prizewinners!$J$16),AF156,"")</f>
        <v/>
      </c>
      <c r="AK156" s="44" t="str">
        <f t="shared" si="82"/>
        <v/>
      </c>
      <c r="AL156" s="44" t="str">
        <f t="shared" si="83"/>
        <v/>
      </c>
      <c r="AM156" s="44" t="str">
        <f t="shared" si="87"/>
        <v>msikh in the city1</v>
      </c>
      <c r="AN156" s="44" t="str">
        <f t="shared" si="69"/>
        <v/>
      </c>
      <c r="AO156" s="44" t="str">
        <f t="shared" si="70"/>
        <v/>
      </c>
      <c r="AP156" s="44" t="str">
        <f t="shared" si="71"/>
        <v/>
      </c>
      <c r="AQ156" s="44" t="str">
        <f t="shared" si="84"/>
        <v>Baldev Singh</v>
      </c>
    </row>
    <row r="157" spans="1:43">
      <c r="A157" s="51" t="str">
        <f t="shared" si="72"/>
        <v>V50,36</v>
      </c>
      <c r="B157" s="51" t="str">
        <f t="shared" si="60"/>
        <v>M,114</v>
      </c>
      <c r="C157" s="50">
        <f t="shared" si="85"/>
        <v>156</v>
      </c>
      <c r="D157" s="4">
        <v>857</v>
      </c>
      <c r="E157" s="51">
        <f t="shared" si="61"/>
        <v>1</v>
      </c>
      <c r="F157" s="51">
        <f>COUNTIF(H$2:H157,H157)</f>
        <v>36</v>
      </c>
      <c r="G157" s="51">
        <f>COUNTIF(J$2:J157,J157)</f>
        <v>114</v>
      </c>
      <c r="H157" s="51" t="str">
        <f t="shared" si="62"/>
        <v>V50</v>
      </c>
      <c r="I157" s="51" t="str">
        <f t="shared" si="63"/>
        <v>V50</v>
      </c>
      <c r="J157" s="51" t="str">
        <f t="shared" si="64"/>
        <v>M</v>
      </c>
      <c r="K157" s="55" t="str">
        <f t="shared" si="65"/>
        <v>Sukhbindar Jandu</v>
      </c>
      <c r="L157" s="55" t="str">
        <f t="shared" si="66"/>
        <v>Ilford AC</v>
      </c>
      <c r="M157" s="4"/>
      <c r="N157" s="6"/>
      <c r="O157" s="4">
        <v>23</v>
      </c>
      <c r="P157" s="58">
        <f t="shared" si="73"/>
        <v>0</v>
      </c>
      <c r="Q157" s="58">
        <f t="shared" si="74"/>
        <v>46</v>
      </c>
      <c r="R157" s="63">
        <f t="shared" si="75"/>
        <v>0</v>
      </c>
      <c r="S157" s="65">
        <f t="shared" si="76"/>
        <v>3.1944444444444442E-2</v>
      </c>
      <c r="T157" s="65">
        <f t="shared" si="77"/>
        <v>2.6620370370370372E-4</v>
      </c>
      <c r="U157" s="51">
        <f>COUNTIF(L$2:L157,L157)</f>
        <v>21</v>
      </c>
      <c r="V157" s="51">
        <f t="shared" si="67"/>
        <v>156</v>
      </c>
      <c r="W157" s="63">
        <f t="shared" si="86"/>
        <v>3.2210648148148148E-2</v>
      </c>
      <c r="X157" s="69">
        <f t="shared" si="78"/>
        <v>3.2210648148148148E-2</v>
      </c>
      <c r="Y157" s="71">
        <f t="shared" si="68"/>
        <v>0</v>
      </c>
      <c r="Z157" s="74" t="str">
        <f t="shared" si="59"/>
        <v/>
      </c>
      <c r="AA157" s="25"/>
      <c r="AB157" s="25"/>
      <c r="AC157" s="44" t="str">
        <f t="shared" si="79"/>
        <v/>
      </c>
      <c r="AD157" s="44" t="str">
        <f t="shared" si="80"/>
        <v>MIlford AC</v>
      </c>
      <c r="AE157" s="78">
        <f>IF(AD157="","",COUNTIF($AD$2:AD157,AD157))</f>
        <v>15</v>
      </c>
      <c r="AF157" s="79">
        <f>IF(AD157="","",SUMIF(AD$2:AD157,AD157,G$2:G157))</f>
        <v>747</v>
      </c>
      <c r="AG157" s="79" t="str">
        <f>IF(AK157&lt;&gt;"",COUNTIF($AK$1:AK156,AK157)+AK157,IF(AL157&lt;&gt;"",COUNTIF($AL$1:AL156,AL157)+AL157,""))</f>
        <v/>
      </c>
      <c r="AH157" s="79" t="str">
        <f t="shared" si="81"/>
        <v>Ilford AC</v>
      </c>
      <c r="AI157" s="79" t="str">
        <f>IF(AND(J157="M", AH157&lt;&gt;"U/A",AE157=Prizewinners!$J$1),AF157,"")</f>
        <v/>
      </c>
      <c r="AJ157" s="44" t="str">
        <f>IF(AND(J157="F",  AH157&lt;&gt;"U/A",AE157=Prizewinners!$J$16),AF157,"")</f>
        <v/>
      </c>
      <c r="AK157" s="44" t="str">
        <f t="shared" si="82"/>
        <v/>
      </c>
      <c r="AL157" s="44" t="str">
        <f t="shared" si="83"/>
        <v/>
      </c>
      <c r="AM157" s="44" t="str">
        <f t="shared" si="87"/>
        <v>MIlford AC15</v>
      </c>
      <c r="AN157" s="44" t="str">
        <f t="shared" si="69"/>
        <v/>
      </c>
      <c r="AO157" s="44" t="str">
        <f t="shared" si="70"/>
        <v/>
      </c>
      <c r="AP157" s="44" t="str">
        <f t="shared" si="71"/>
        <v/>
      </c>
      <c r="AQ157" s="44" t="str">
        <f t="shared" si="84"/>
        <v>Sukhbindar Jandu</v>
      </c>
    </row>
    <row r="158" spans="1:43">
      <c r="A158" s="51" t="str">
        <f t="shared" si="72"/>
        <v>V40,32</v>
      </c>
      <c r="B158" s="51" t="str">
        <f t="shared" si="60"/>
        <v>M,115</v>
      </c>
      <c r="C158" s="50">
        <f t="shared" si="85"/>
        <v>157</v>
      </c>
      <c r="D158" s="4">
        <v>843</v>
      </c>
      <c r="E158" s="51">
        <f t="shared" si="61"/>
        <v>1</v>
      </c>
      <c r="F158" s="51">
        <f>COUNTIF(H$2:H158,H158)</f>
        <v>32</v>
      </c>
      <c r="G158" s="51">
        <f>COUNTIF(J$2:J158,J158)</f>
        <v>115</v>
      </c>
      <c r="H158" s="51" t="str">
        <f t="shared" si="62"/>
        <v>V40</v>
      </c>
      <c r="I158" s="51" t="str">
        <f t="shared" si="63"/>
        <v>V40</v>
      </c>
      <c r="J158" s="51" t="str">
        <f t="shared" si="64"/>
        <v>M</v>
      </c>
      <c r="K158" s="55" t="str">
        <f t="shared" si="65"/>
        <v>Gary Fairbairn</v>
      </c>
      <c r="L158" s="55" t="str">
        <f t="shared" si="66"/>
        <v>U/A</v>
      </c>
      <c r="M158" s="4"/>
      <c r="N158" s="6"/>
      <c r="O158" s="4">
        <v>53</v>
      </c>
      <c r="P158" s="58">
        <f t="shared" si="73"/>
        <v>0</v>
      </c>
      <c r="Q158" s="58">
        <f t="shared" si="74"/>
        <v>46</v>
      </c>
      <c r="R158" s="63">
        <f t="shared" si="75"/>
        <v>0</v>
      </c>
      <c r="S158" s="65">
        <f t="shared" si="76"/>
        <v>3.1944444444444442E-2</v>
      </c>
      <c r="T158" s="65">
        <f t="shared" si="77"/>
        <v>6.134259259259259E-4</v>
      </c>
      <c r="U158" s="51">
        <f>COUNTIF(L$2:L158,L158)</f>
        <v>7</v>
      </c>
      <c r="V158" s="51">
        <f t="shared" si="67"/>
        <v>157</v>
      </c>
      <c r="W158" s="63">
        <f t="shared" si="86"/>
        <v>3.2557870370370369E-2</v>
      </c>
      <c r="X158" s="69">
        <f t="shared" si="78"/>
        <v>3.2557870370370369E-2</v>
      </c>
      <c r="Y158" s="71">
        <f t="shared" si="68"/>
        <v>0</v>
      </c>
      <c r="Z158" s="74" t="str">
        <f t="shared" si="59"/>
        <v/>
      </c>
      <c r="AA158" s="25"/>
      <c r="AB158" s="25"/>
      <c r="AC158" s="44" t="str">
        <f t="shared" si="79"/>
        <v/>
      </c>
      <c r="AD158" s="44" t="str">
        <f t="shared" si="80"/>
        <v>MU/A</v>
      </c>
      <c r="AE158" s="78">
        <f>IF(AD158="","",COUNTIF($AD$2:AD158,AD158))</f>
        <v>7</v>
      </c>
      <c r="AF158" s="79">
        <f>IF(AD158="","",SUMIF(AD$2:AD158,AD158,G$2:G158))</f>
        <v>630</v>
      </c>
      <c r="AG158" s="79" t="str">
        <f>IF(AK158&lt;&gt;"",COUNTIF($AK$1:AK157,AK158)+AK158,IF(AL158&lt;&gt;"",COUNTIF($AL$1:AL157,AL158)+AL158,""))</f>
        <v/>
      </c>
      <c r="AH158" s="79" t="str">
        <f t="shared" si="81"/>
        <v>U/A</v>
      </c>
      <c r="AI158" s="79" t="str">
        <f>IF(AND(J158="M", AH158&lt;&gt;"U/A",AE158=Prizewinners!$J$1),AF158,"")</f>
        <v/>
      </c>
      <c r="AJ158" s="44" t="str">
        <f>IF(AND(J158="F",  AH158&lt;&gt;"U/A",AE158=Prizewinners!$J$16),AF158,"")</f>
        <v/>
      </c>
      <c r="AK158" s="44" t="str">
        <f t="shared" si="82"/>
        <v/>
      </c>
      <c r="AL158" s="44" t="str">
        <f t="shared" si="83"/>
        <v/>
      </c>
      <c r="AM158" s="44" t="str">
        <f t="shared" si="87"/>
        <v>MU/A7</v>
      </c>
      <c r="AN158" s="44" t="str">
        <f t="shared" si="69"/>
        <v/>
      </c>
      <c r="AO158" s="44" t="str">
        <f t="shared" si="70"/>
        <v/>
      </c>
      <c r="AP158" s="44" t="str">
        <f t="shared" si="71"/>
        <v/>
      </c>
      <c r="AQ158" s="44" t="str">
        <f t="shared" si="84"/>
        <v>Gary Fairbairn</v>
      </c>
    </row>
    <row r="159" spans="1:43">
      <c r="A159" s="51" t="str">
        <f t="shared" si="72"/>
        <v>FV55,5</v>
      </c>
      <c r="B159" s="51" t="str">
        <f t="shared" si="60"/>
        <v>F,43</v>
      </c>
      <c r="C159" s="50">
        <f t="shared" si="85"/>
        <v>158</v>
      </c>
      <c r="D159" s="4">
        <v>43</v>
      </c>
      <c r="E159" s="51">
        <f t="shared" si="61"/>
        <v>1</v>
      </c>
      <c r="F159" s="51">
        <f>COUNTIF(H$2:H159,H159)</f>
        <v>5</v>
      </c>
      <c r="G159" s="51">
        <f>COUNTIF(J$2:J159,J159)</f>
        <v>43</v>
      </c>
      <c r="H159" s="51" t="str">
        <f t="shared" si="62"/>
        <v>FV55</v>
      </c>
      <c r="I159" s="51" t="str">
        <f t="shared" si="63"/>
        <v>FV55</v>
      </c>
      <c r="J159" s="51" t="str">
        <f t="shared" si="64"/>
        <v>F</v>
      </c>
      <c r="K159" s="55" t="str">
        <f t="shared" si="65"/>
        <v>Timi Selon Veerasamy</v>
      </c>
      <c r="L159" s="55" t="str">
        <f t="shared" si="66"/>
        <v>Dagenham 88</v>
      </c>
      <c r="M159" s="4"/>
      <c r="N159" s="6">
        <v>47</v>
      </c>
      <c r="O159" s="4">
        <v>0</v>
      </c>
      <c r="P159" s="58">
        <f t="shared" si="73"/>
        <v>0</v>
      </c>
      <c r="Q159" s="58">
        <f t="shared" si="74"/>
        <v>47</v>
      </c>
      <c r="R159" s="63">
        <f t="shared" si="75"/>
        <v>0</v>
      </c>
      <c r="S159" s="65">
        <f t="shared" si="76"/>
        <v>3.2638888888888891E-2</v>
      </c>
      <c r="T159" s="65">
        <f t="shared" si="77"/>
        <v>0</v>
      </c>
      <c r="U159" s="51">
        <f>COUNTIF(L$2:L159,L159)</f>
        <v>6</v>
      </c>
      <c r="V159" s="51">
        <f t="shared" si="67"/>
        <v>158</v>
      </c>
      <c r="W159" s="63">
        <f t="shared" si="86"/>
        <v>3.2638888888888891E-2</v>
      </c>
      <c r="X159" s="69">
        <f t="shared" si="78"/>
        <v>3.2638888888888891E-2</v>
      </c>
      <c r="Y159" s="71">
        <f t="shared" si="68"/>
        <v>0</v>
      </c>
      <c r="Z159" s="74" t="str">
        <f t="shared" si="59"/>
        <v/>
      </c>
      <c r="AA159" s="25"/>
      <c r="AB159" s="25"/>
      <c r="AC159" s="44" t="str">
        <f t="shared" si="79"/>
        <v/>
      </c>
      <c r="AD159" s="44" t="str">
        <f t="shared" si="80"/>
        <v>FDagenham 88</v>
      </c>
      <c r="AE159" s="78">
        <f>IF(AD159="","",COUNTIF($AD$2:AD159,AD159))</f>
        <v>2</v>
      </c>
      <c r="AF159" s="79">
        <f>IF(AD159="","",SUMIF(AD$2:AD159,AD159,G$2:G159))</f>
        <v>59</v>
      </c>
      <c r="AG159" s="79" t="str">
        <f>IF(AK159&lt;&gt;"",COUNTIF($AK$1:AK158,AK159)+AK159,IF(AL159&lt;&gt;"",COUNTIF($AL$1:AL158,AL159)+AL159,""))</f>
        <v/>
      </c>
      <c r="AH159" s="79" t="str">
        <f t="shared" si="81"/>
        <v>Dagenham 88</v>
      </c>
      <c r="AI159" s="79" t="str">
        <f>IF(AND(J159="M", AH159&lt;&gt;"U/A",AE159=Prizewinners!$J$1),AF159,"")</f>
        <v/>
      </c>
      <c r="AJ159" s="44" t="str">
        <f>IF(AND(J159="F",  AH159&lt;&gt;"U/A",AE159=Prizewinners!$J$16),AF159,"")</f>
        <v/>
      </c>
      <c r="AK159" s="44" t="str">
        <f t="shared" si="82"/>
        <v/>
      </c>
      <c r="AL159" s="44" t="str">
        <f t="shared" si="83"/>
        <v/>
      </c>
      <c r="AM159" s="44" t="str">
        <f t="shared" si="87"/>
        <v>FDagenham 882</v>
      </c>
      <c r="AN159" s="44" t="str">
        <f t="shared" si="69"/>
        <v/>
      </c>
      <c r="AO159" s="44" t="str">
        <f t="shared" si="70"/>
        <v/>
      </c>
      <c r="AP159" s="44" t="str">
        <f t="shared" si="71"/>
        <v/>
      </c>
      <c r="AQ159" s="44" t="str">
        <f t="shared" si="84"/>
        <v>Timi Selon Veerasamy</v>
      </c>
    </row>
    <row r="160" spans="1:43">
      <c r="A160" s="51" t="str">
        <f t="shared" si="72"/>
        <v>FV35,18</v>
      </c>
      <c r="B160" s="51" t="str">
        <f t="shared" si="60"/>
        <v>F,44</v>
      </c>
      <c r="C160" s="50">
        <f t="shared" si="85"/>
        <v>159</v>
      </c>
      <c r="D160" s="4">
        <v>5</v>
      </c>
      <c r="E160" s="51">
        <f t="shared" si="61"/>
        <v>1</v>
      </c>
      <c r="F160" s="51">
        <f>COUNTIF(H$2:H160,H160)</f>
        <v>18</v>
      </c>
      <c r="G160" s="51">
        <f>COUNTIF(J$2:J160,J160)</f>
        <v>44</v>
      </c>
      <c r="H160" s="51" t="str">
        <f t="shared" si="62"/>
        <v>FV35</v>
      </c>
      <c r="I160" s="51" t="str">
        <f t="shared" si="63"/>
        <v>FV35</v>
      </c>
      <c r="J160" s="51" t="str">
        <f t="shared" si="64"/>
        <v>F</v>
      </c>
      <c r="K160" s="55" t="str">
        <f t="shared" si="65"/>
        <v>Nichola Fairbairn</v>
      </c>
      <c r="L160" s="55" t="str">
        <f t="shared" si="66"/>
        <v>Havering 90 Joggers</v>
      </c>
      <c r="M160" s="4"/>
      <c r="N160" s="6"/>
      <c r="O160" s="4">
        <v>1</v>
      </c>
      <c r="P160" s="58">
        <f t="shared" si="73"/>
        <v>0</v>
      </c>
      <c r="Q160" s="58">
        <f t="shared" si="74"/>
        <v>47</v>
      </c>
      <c r="R160" s="63">
        <f t="shared" si="75"/>
        <v>0</v>
      </c>
      <c r="S160" s="65">
        <f t="shared" si="76"/>
        <v>3.2638888888888891E-2</v>
      </c>
      <c r="T160" s="65">
        <f t="shared" si="77"/>
        <v>1.1574074074074073E-5</v>
      </c>
      <c r="U160" s="51">
        <f>COUNTIF(L$2:L160,L160)</f>
        <v>11</v>
      </c>
      <c r="V160" s="51">
        <f t="shared" si="67"/>
        <v>159</v>
      </c>
      <c r="W160" s="63">
        <f t="shared" si="86"/>
        <v>3.2650462962962964E-2</v>
      </c>
      <c r="X160" s="69">
        <f t="shared" si="78"/>
        <v>3.2650462962962964E-2</v>
      </c>
      <c r="Y160" s="71">
        <f t="shared" si="68"/>
        <v>0</v>
      </c>
      <c r="Z160" s="74" t="str">
        <f t="shared" si="59"/>
        <v/>
      </c>
      <c r="AA160" s="25"/>
      <c r="AB160" s="25"/>
      <c r="AC160" s="44" t="str">
        <f t="shared" si="79"/>
        <v/>
      </c>
      <c r="AD160" s="44" t="str">
        <f t="shared" si="80"/>
        <v>FHavering 90 Joggers</v>
      </c>
      <c r="AE160" s="78">
        <f>IF(AD160="","",COUNTIF($AD$2:AD160,AD160))</f>
        <v>1</v>
      </c>
      <c r="AF160" s="79">
        <f>IF(AD160="","",SUMIF(AD$2:AD160,AD160,G$2:G160))</f>
        <v>44</v>
      </c>
      <c r="AG160" s="79" t="str">
        <f>IF(AK160&lt;&gt;"",COUNTIF($AK$1:AK159,AK160)+AK160,IF(AL160&lt;&gt;"",COUNTIF($AL$1:AL159,AL160)+AL160,""))</f>
        <v/>
      </c>
      <c r="AH160" s="79" t="str">
        <f t="shared" si="81"/>
        <v>Havering 90 Joggers</v>
      </c>
      <c r="AI160" s="79" t="str">
        <f>IF(AND(J160="M", AH160&lt;&gt;"U/A",AE160=Prizewinners!$J$1),AF160,"")</f>
        <v/>
      </c>
      <c r="AJ160" s="44" t="str">
        <f>IF(AND(J160="F",  AH160&lt;&gt;"U/A",AE160=Prizewinners!$J$16),AF160,"")</f>
        <v/>
      </c>
      <c r="AK160" s="44" t="str">
        <f t="shared" si="82"/>
        <v/>
      </c>
      <c r="AL160" s="44" t="str">
        <f t="shared" si="83"/>
        <v/>
      </c>
      <c r="AM160" s="44" t="str">
        <f t="shared" si="87"/>
        <v>FHavering 90 Joggers1</v>
      </c>
      <c r="AN160" s="44" t="str">
        <f t="shared" si="69"/>
        <v/>
      </c>
      <c r="AO160" s="44" t="str">
        <f t="shared" si="70"/>
        <v/>
      </c>
      <c r="AP160" s="44" t="str">
        <f t="shared" si="71"/>
        <v/>
      </c>
      <c r="AQ160" s="44" t="str">
        <f t="shared" si="84"/>
        <v>Nichola Fairbairn</v>
      </c>
    </row>
    <row r="161" spans="1:43">
      <c r="A161" s="51" t="str">
        <f t="shared" si="72"/>
        <v>FV55,6</v>
      </c>
      <c r="B161" s="51" t="str">
        <f t="shared" si="60"/>
        <v>F,45</v>
      </c>
      <c r="C161" s="50">
        <f t="shared" si="85"/>
        <v>160</v>
      </c>
      <c r="D161" s="4">
        <v>8</v>
      </c>
      <c r="E161" s="51">
        <f t="shared" si="61"/>
        <v>1</v>
      </c>
      <c r="F161" s="51">
        <f>COUNTIF(H$2:H161,H161)</f>
        <v>6</v>
      </c>
      <c r="G161" s="51">
        <f>COUNTIF(J$2:J161,J161)</f>
        <v>45</v>
      </c>
      <c r="H161" s="51" t="str">
        <f t="shared" si="62"/>
        <v>FV55</v>
      </c>
      <c r="I161" s="51" t="str">
        <f t="shared" si="63"/>
        <v>FV55</v>
      </c>
      <c r="J161" s="51" t="str">
        <f t="shared" si="64"/>
        <v>F</v>
      </c>
      <c r="K161" s="55" t="str">
        <f t="shared" si="65"/>
        <v>Julia Galea</v>
      </c>
      <c r="L161" s="55" t="str">
        <f t="shared" si="66"/>
        <v>Ilford AC</v>
      </c>
      <c r="M161" s="4"/>
      <c r="N161" s="6"/>
      <c r="O161" s="4">
        <v>28</v>
      </c>
      <c r="P161" s="58">
        <f t="shared" si="73"/>
        <v>0</v>
      </c>
      <c r="Q161" s="58">
        <f t="shared" si="74"/>
        <v>47</v>
      </c>
      <c r="R161" s="63">
        <f t="shared" si="75"/>
        <v>0</v>
      </c>
      <c r="S161" s="65">
        <f t="shared" si="76"/>
        <v>3.2638888888888891E-2</v>
      </c>
      <c r="T161" s="65">
        <f t="shared" si="77"/>
        <v>3.2407407407407406E-4</v>
      </c>
      <c r="U161" s="51">
        <f>COUNTIF(L$2:L161,L161)</f>
        <v>22</v>
      </c>
      <c r="V161" s="51">
        <f t="shared" si="67"/>
        <v>160</v>
      </c>
      <c r="W161" s="63">
        <f t="shared" si="86"/>
        <v>3.2962962962962965E-2</v>
      </c>
      <c r="X161" s="69">
        <f t="shared" si="78"/>
        <v>3.2962962962962965E-2</v>
      </c>
      <c r="Y161" s="71">
        <f t="shared" si="68"/>
        <v>0</v>
      </c>
      <c r="Z161" s="74" t="str">
        <f t="shared" si="59"/>
        <v/>
      </c>
      <c r="AA161" s="25"/>
      <c r="AB161" s="25"/>
      <c r="AC161" s="44" t="str">
        <f t="shared" si="79"/>
        <v/>
      </c>
      <c r="AD161" s="44" t="str">
        <f t="shared" si="80"/>
        <v>FIlford AC</v>
      </c>
      <c r="AE161" s="78">
        <f>IF(AD161="","",COUNTIF($AD$2:AD161,AD161))</f>
        <v>7</v>
      </c>
      <c r="AF161" s="79">
        <f>IF(AD161="","",SUMIF(AD$2:AD161,AD161,G$2:G161))</f>
        <v>160</v>
      </c>
      <c r="AG161" s="79" t="str">
        <f>IF(AK161&lt;&gt;"",COUNTIF($AK$1:AK160,AK161)+AK161,IF(AL161&lt;&gt;"",COUNTIF($AL$1:AL160,AL161)+AL161,""))</f>
        <v/>
      </c>
      <c r="AH161" s="79" t="str">
        <f t="shared" si="81"/>
        <v>Ilford AC</v>
      </c>
      <c r="AI161" s="79" t="str">
        <f>IF(AND(J161="M", AH161&lt;&gt;"U/A",AE161=Prizewinners!$J$1),AF161,"")</f>
        <v/>
      </c>
      <c r="AJ161" s="44" t="str">
        <f>IF(AND(J161="F",  AH161&lt;&gt;"U/A",AE161=Prizewinners!$J$16),AF161,"")</f>
        <v/>
      </c>
      <c r="AK161" s="44" t="str">
        <f t="shared" si="82"/>
        <v/>
      </c>
      <c r="AL161" s="44" t="str">
        <f t="shared" si="83"/>
        <v/>
      </c>
      <c r="AM161" s="44" t="str">
        <f t="shared" si="87"/>
        <v>FIlford AC7</v>
      </c>
      <c r="AN161" s="44" t="str">
        <f t="shared" si="69"/>
        <v/>
      </c>
      <c r="AO161" s="44" t="str">
        <f t="shared" si="70"/>
        <v/>
      </c>
      <c r="AP161" s="44" t="str">
        <f t="shared" si="71"/>
        <v/>
      </c>
      <c r="AQ161" s="44" t="str">
        <f t="shared" si="84"/>
        <v>Julia Galea</v>
      </c>
    </row>
    <row r="162" spans="1:43">
      <c r="A162" s="51" t="str">
        <f t="shared" si="72"/>
        <v>V40,33</v>
      </c>
      <c r="B162" s="51" t="str">
        <f t="shared" si="60"/>
        <v>m,116</v>
      </c>
      <c r="C162" s="50">
        <f t="shared" si="85"/>
        <v>161</v>
      </c>
      <c r="D162" s="4">
        <v>981</v>
      </c>
      <c r="E162" s="51">
        <f t="shared" si="61"/>
        <v>1</v>
      </c>
      <c r="F162" s="51">
        <f>COUNTIF(H$2:H162,H162)</f>
        <v>33</v>
      </c>
      <c r="G162" s="51">
        <f>COUNTIF(J$2:J162,J162)</f>
        <v>116</v>
      </c>
      <c r="H162" s="51" t="str">
        <f t="shared" si="62"/>
        <v>V40</v>
      </c>
      <c r="I162" s="51" t="str">
        <f t="shared" si="63"/>
        <v>V40</v>
      </c>
      <c r="J162" s="51" t="str">
        <f t="shared" si="64"/>
        <v>m</v>
      </c>
      <c r="K162" s="55" t="str">
        <f t="shared" si="65"/>
        <v>Jayan Nayar</v>
      </c>
      <c r="L162" s="55" t="str">
        <f t="shared" si="66"/>
        <v>Eton Manor</v>
      </c>
      <c r="M162" s="4"/>
      <c r="N162" s="6"/>
      <c r="O162" s="4">
        <v>37</v>
      </c>
      <c r="P162" s="58">
        <f t="shared" si="73"/>
        <v>0</v>
      </c>
      <c r="Q162" s="58">
        <f t="shared" si="74"/>
        <v>47</v>
      </c>
      <c r="R162" s="63">
        <f t="shared" si="75"/>
        <v>0</v>
      </c>
      <c r="S162" s="65">
        <f t="shared" si="76"/>
        <v>3.2638888888888891E-2</v>
      </c>
      <c r="T162" s="65">
        <f t="shared" si="77"/>
        <v>4.2824074074074075E-4</v>
      </c>
      <c r="U162" s="51">
        <f>COUNTIF(L$2:L162,L162)</f>
        <v>19</v>
      </c>
      <c r="V162" s="51">
        <f t="shared" si="67"/>
        <v>161</v>
      </c>
      <c r="W162" s="63">
        <f t="shared" si="86"/>
        <v>3.3067129629629634E-2</v>
      </c>
      <c r="X162" s="69">
        <f t="shared" si="78"/>
        <v>3.3067129629629634E-2</v>
      </c>
      <c r="Y162" s="71">
        <f t="shared" si="68"/>
        <v>0</v>
      </c>
      <c r="Z162" s="74" t="str">
        <f t="shared" si="59"/>
        <v/>
      </c>
      <c r="AA162" s="25"/>
      <c r="AB162" s="25"/>
      <c r="AC162" s="44" t="str">
        <f t="shared" si="79"/>
        <v/>
      </c>
      <c r="AD162" s="44" t="str">
        <f t="shared" si="80"/>
        <v>mEton Manor</v>
      </c>
      <c r="AE162" s="78">
        <f>IF(AD162="","",COUNTIF($AD$2:AD162,AD162))</f>
        <v>11</v>
      </c>
      <c r="AF162" s="79">
        <f>IF(AD162="","",SUMIF(AD$2:AD162,AD162,G$2:G162))</f>
        <v>660</v>
      </c>
      <c r="AG162" s="79" t="str">
        <f>IF(AK162&lt;&gt;"",COUNTIF($AK$1:AK161,AK162)+AK162,IF(AL162&lt;&gt;"",COUNTIF($AL$1:AL161,AL162)+AL162,""))</f>
        <v/>
      </c>
      <c r="AH162" s="79" t="str">
        <f t="shared" si="81"/>
        <v>Eton Manor</v>
      </c>
      <c r="AI162" s="79" t="str">
        <f>IF(AND(J162="M", AH162&lt;&gt;"U/A",AE162=Prizewinners!$J$1),AF162,"")</f>
        <v/>
      </c>
      <c r="AJ162" s="44" t="str">
        <f>IF(AND(J162="F",  AH162&lt;&gt;"U/A",AE162=Prizewinners!$J$16),AF162,"")</f>
        <v/>
      </c>
      <c r="AK162" s="44" t="str">
        <f t="shared" si="82"/>
        <v/>
      </c>
      <c r="AL162" s="44" t="str">
        <f t="shared" si="83"/>
        <v/>
      </c>
      <c r="AM162" s="44" t="str">
        <f t="shared" si="87"/>
        <v>mEton Manor11</v>
      </c>
      <c r="AN162" s="44" t="str">
        <f t="shared" si="69"/>
        <v/>
      </c>
      <c r="AO162" s="44" t="str">
        <f t="shared" si="70"/>
        <v/>
      </c>
      <c r="AP162" s="44" t="str">
        <f t="shared" si="71"/>
        <v/>
      </c>
      <c r="AQ162" s="44" t="str">
        <f t="shared" si="84"/>
        <v>Jayan Nayar</v>
      </c>
    </row>
    <row r="163" spans="1:43">
      <c r="A163" s="51" t="str">
        <f t="shared" si="72"/>
        <v>FV35,19</v>
      </c>
      <c r="B163" s="51" t="str">
        <f t="shared" si="60"/>
        <v>f,46</v>
      </c>
      <c r="C163" s="50">
        <f t="shared" si="85"/>
        <v>162</v>
      </c>
      <c r="D163" s="4">
        <v>94</v>
      </c>
      <c r="E163" s="51">
        <f t="shared" si="61"/>
        <v>1</v>
      </c>
      <c r="F163" s="51">
        <f>COUNTIF(H$2:H163,H163)</f>
        <v>19</v>
      </c>
      <c r="G163" s="51">
        <f>COUNTIF(J$2:J163,J163)</f>
        <v>46</v>
      </c>
      <c r="H163" s="51" t="str">
        <f t="shared" si="62"/>
        <v>FV35</v>
      </c>
      <c r="I163" s="51" t="str">
        <f t="shared" si="63"/>
        <v>FV35</v>
      </c>
      <c r="J163" s="51" t="str">
        <f t="shared" si="64"/>
        <v>f</v>
      </c>
      <c r="K163" s="55" t="str">
        <f t="shared" si="65"/>
        <v>Sacha Ackland</v>
      </c>
      <c r="L163" s="55" t="str">
        <f t="shared" si="66"/>
        <v>Eton Manor</v>
      </c>
      <c r="M163" s="4"/>
      <c r="N163" s="6"/>
      <c r="O163" s="4">
        <v>39</v>
      </c>
      <c r="P163" s="58">
        <f t="shared" si="73"/>
        <v>0</v>
      </c>
      <c r="Q163" s="58">
        <f t="shared" si="74"/>
        <v>47</v>
      </c>
      <c r="R163" s="63">
        <f t="shared" si="75"/>
        <v>0</v>
      </c>
      <c r="S163" s="65">
        <f t="shared" si="76"/>
        <v>3.2638888888888891E-2</v>
      </c>
      <c r="T163" s="65">
        <f t="shared" si="77"/>
        <v>4.5138888888888887E-4</v>
      </c>
      <c r="U163" s="51">
        <f>COUNTIF(L$2:L163,L163)</f>
        <v>20</v>
      </c>
      <c r="V163" s="51">
        <f t="shared" si="67"/>
        <v>162</v>
      </c>
      <c r="W163" s="63">
        <f t="shared" si="86"/>
        <v>3.3090277777777781E-2</v>
      </c>
      <c r="X163" s="69">
        <f t="shared" si="78"/>
        <v>3.3090277777777781E-2</v>
      </c>
      <c r="Y163" s="71">
        <f t="shared" si="68"/>
        <v>0</v>
      </c>
      <c r="Z163" s="74" t="str">
        <f t="shared" si="59"/>
        <v/>
      </c>
      <c r="AA163" s="25"/>
      <c r="AB163" s="25"/>
      <c r="AC163" s="44" t="str">
        <f t="shared" si="79"/>
        <v/>
      </c>
      <c r="AD163" s="44" t="str">
        <f t="shared" si="80"/>
        <v>fEton Manor</v>
      </c>
      <c r="AE163" s="78">
        <f>IF(AD163="","",COUNTIF($AD$2:AD163,AD163))</f>
        <v>9</v>
      </c>
      <c r="AF163" s="79">
        <f>IF(AD163="","",SUMIF(AD$2:AD163,AD163,G$2:G163))</f>
        <v>232</v>
      </c>
      <c r="AG163" s="79" t="str">
        <f>IF(AK163&lt;&gt;"",COUNTIF($AK$1:AK162,AK163)+AK163,IF(AL163&lt;&gt;"",COUNTIF($AL$1:AL162,AL163)+AL163,""))</f>
        <v/>
      </c>
      <c r="AH163" s="79" t="str">
        <f t="shared" si="81"/>
        <v>Eton Manor</v>
      </c>
      <c r="AI163" s="79" t="str">
        <f>IF(AND(J163="M", AH163&lt;&gt;"U/A",AE163=Prizewinners!$J$1),AF163,"")</f>
        <v/>
      </c>
      <c r="AJ163" s="44" t="str">
        <f>IF(AND(J163="F",  AH163&lt;&gt;"U/A",AE163=Prizewinners!$J$16),AF163,"")</f>
        <v/>
      </c>
      <c r="AK163" s="44" t="str">
        <f t="shared" si="82"/>
        <v/>
      </c>
      <c r="AL163" s="44" t="str">
        <f t="shared" si="83"/>
        <v/>
      </c>
      <c r="AM163" s="44" t="str">
        <f t="shared" si="87"/>
        <v>fEton Manor9</v>
      </c>
      <c r="AN163" s="44" t="str">
        <f t="shared" si="69"/>
        <v/>
      </c>
      <c r="AO163" s="44" t="str">
        <f t="shared" si="70"/>
        <v/>
      </c>
      <c r="AP163" s="44" t="str">
        <f t="shared" si="71"/>
        <v/>
      </c>
      <c r="AQ163" s="44" t="str">
        <f t="shared" si="84"/>
        <v>Sacha Ackland</v>
      </c>
    </row>
    <row r="164" spans="1:43">
      <c r="A164" s="51" t="str">
        <f t="shared" si="72"/>
        <v>V50,37</v>
      </c>
      <c r="B164" s="51" t="str">
        <f t="shared" si="60"/>
        <v>m,117</v>
      </c>
      <c r="C164" s="50">
        <f t="shared" si="85"/>
        <v>163</v>
      </c>
      <c r="D164" s="4">
        <v>988</v>
      </c>
      <c r="E164" s="51">
        <f t="shared" si="61"/>
        <v>1</v>
      </c>
      <c r="F164" s="51">
        <f>COUNTIF(H$2:H164,H164)</f>
        <v>37</v>
      </c>
      <c r="G164" s="51">
        <f>COUNTIF(J$2:J164,J164)</f>
        <v>117</v>
      </c>
      <c r="H164" s="51" t="str">
        <f t="shared" si="62"/>
        <v>V50</v>
      </c>
      <c r="I164" s="51" t="str">
        <f t="shared" si="63"/>
        <v>V50</v>
      </c>
      <c r="J164" s="51" t="str">
        <f t="shared" si="64"/>
        <v>m</v>
      </c>
      <c r="K164" s="55" t="str">
        <f t="shared" si="65"/>
        <v>Len Welson</v>
      </c>
      <c r="L164" s="55" t="str">
        <f t="shared" si="66"/>
        <v>Eton Manor</v>
      </c>
      <c r="M164" s="4"/>
      <c r="N164" s="6"/>
      <c r="O164" s="4">
        <v>55</v>
      </c>
      <c r="P164" s="58">
        <f t="shared" si="73"/>
        <v>0</v>
      </c>
      <c r="Q164" s="58">
        <f t="shared" si="74"/>
        <v>47</v>
      </c>
      <c r="R164" s="63">
        <f t="shared" si="75"/>
        <v>0</v>
      </c>
      <c r="S164" s="65">
        <f t="shared" si="76"/>
        <v>3.2638888888888891E-2</v>
      </c>
      <c r="T164" s="65">
        <f t="shared" si="77"/>
        <v>6.3657407407407413E-4</v>
      </c>
      <c r="U164" s="51">
        <f>COUNTIF(L$2:L164,L164)</f>
        <v>21</v>
      </c>
      <c r="V164" s="51">
        <f t="shared" si="67"/>
        <v>163</v>
      </c>
      <c r="W164" s="63">
        <f t="shared" si="86"/>
        <v>3.3275462962962965E-2</v>
      </c>
      <c r="X164" s="69">
        <f t="shared" si="78"/>
        <v>3.3275462962962965E-2</v>
      </c>
      <c r="Y164" s="71">
        <f t="shared" si="68"/>
        <v>0</v>
      </c>
      <c r="Z164" s="74" t="str">
        <f t="shared" si="59"/>
        <v/>
      </c>
      <c r="AA164" s="25"/>
      <c r="AB164" s="25"/>
      <c r="AC164" s="44" t="str">
        <f t="shared" si="79"/>
        <v/>
      </c>
      <c r="AD164" s="44" t="str">
        <f t="shared" si="80"/>
        <v>mEton Manor</v>
      </c>
      <c r="AE164" s="78">
        <f>IF(AD164="","",COUNTIF($AD$2:AD164,AD164))</f>
        <v>12</v>
      </c>
      <c r="AF164" s="79">
        <f>IF(AD164="","",SUMIF(AD$2:AD164,AD164,G$2:G164))</f>
        <v>777</v>
      </c>
      <c r="AG164" s="79" t="str">
        <f>IF(AK164&lt;&gt;"",COUNTIF($AK$1:AK163,AK164)+AK164,IF(AL164&lt;&gt;"",COUNTIF($AL$1:AL163,AL164)+AL164,""))</f>
        <v/>
      </c>
      <c r="AH164" s="79" t="str">
        <f t="shared" si="81"/>
        <v>Eton Manor</v>
      </c>
      <c r="AI164" s="79" t="str">
        <f>IF(AND(J164="M", AH164&lt;&gt;"U/A",AE164=Prizewinners!$J$1),AF164,"")</f>
        <v/>
      </c>
      <c r="AJ164" s="44" t="str">
        <f>IF(AND(J164="F",  AH164&lt;&gt;"U/A",AE164=Prizewinners!$J$16),AF164,"")</f>
        <v/>
      </c>
      <c r="AK164" s="44" t="str">
        <f t="shared" si="82"/>
        <v/>
      </c>
      <c r="AL164" s="44" t="str">
        <f t="shared" si="83"/>
        <v/>
      </c>
      <c r="AM164" s="44" t="str">
        <f t="shared" si="87"/>
        <v>mEton Manor12</v>
      </c>
      <c r="AN164" s="44" t="str">
        <f t="shared" si="69"/>
        <v/>
      </c>
      <c r="AO164" s="44" t="str">
        <f t="shared" si="70"/>
        <v/>
      </c>
      <c r="AP164" s="44" t="str">
        <f t="shared" si="71"/>
        <v/>
      </c>
      <c r="AQ164" s="44" t="str">
        <f t="shared" si="84"/>
        <v>Len Welson</v>
      </c>
    </row>
    <row r="165" spans="1:43">
      <c r="A165" s="51" t="str">
        <f t="shared" si="72"/>
        <v>V50,38</v>
      </c>
      <c r="B165" s="51" t="str">
        <f t="shared" si="60"/>
        <v>m,118</v>
      </c>
      <c r="C165" s="50">
        <f t="shared" si="85"/>
        <v>164</v>
      </c>
      <c r="D165" s="4">
        <v>986</v>
      </c>
      <c r="E165" s="51">
        <f t="shared" si="61"/>
        <v>1</v>
      </c>
      <c r="F165" s="51">
        <f>COUNTIF(H$2:H165,H165)</f>
        <v>38</v>
      </c>
      <c r="G165" s="51">
        <f>COUNTIF(J$2:J165,J165)</f>
        <v>118</v>
      </c>
      <c r="H165" s="51" t="str">
        <f t="shared" si="62"/>
        <v>V50</v>
      </c>
      <c r="I165" s="51" t="str">
        <f t="shared" si="63"/>
        <v>V50</v>
      </c>
      <c r="J165" s="51" t="str">
        <f t="shared" si="64"/>
        <v>m</v>
      </c>
      <c r="K165" s="55" t="str">
        <f t="shared" si="65"/>
        <v>Dave Knight</v>
      </c>
      <c r="L165" s="55" t="str">
        <f t="shared" si="66"/>
        <v>East London Runners</v>
      </c>
      <c r="M165" s="4"/>
      <c r="N165" s="6">
        <v>48</v>
      </c>
      <c r="O165" s="4">
        <v>1</v>
      </c>
      <c r="P165" s="58">
        <f t="shared" si="73"/>
        <v>0</v>
      </c>
      <c r="Q165" s="58">
        <f t="shared" si="74"/>
        <v>48</v>
      </c>
      <c r="R165" s="63">
        <f t="shared" si="75"/>
        <v>0</v>
      </c>
      <c r="S165" s="65">
        <f t="shared" si="76"/>
        <v>3.3333333333333333E-2</v>
      </c>
      <c r="T165" s="65">
        <f t="shared" si="77"/>
        <v>1.1574074074074073E-5</v>
      </c>
      <c r="U165" s="51">
        <f>COUNTIF(L$2:L165,L165)</f>
        <v>48</v>
      </c>
      <c r="V165" s="51">
        <f t="shared" si="67"/>
        <v>164</v>
      </c>
      <c r="W165" s="63">
        <f t="shared" si="86"/>
        <v>3.3344907407407406E-2</v>
      </c>
      <c r="X165" s="69">
        <f t="shared" si="78"/>
        <v>3.3344907407407406E-2</v>
      </c>
      <c r="Y165" s="71">
        <f t="shared" si="68"/>
        <v>0</v>
      </c>
      <c r="Z165" s="74" t="str">
        <f t="shared" si="59"/>
        <v/>
      </c>
      <c r="AA165" s="25"/>
      <c r="AB165" s="25"/>
      <c r="AC165" s="44" t="str">
        <f t="shared" si="79"/>
        <v/>
      </c>
      <c r="AD165" s="44" t="str">
        <f t="shared" si="80"/>
        <v>mEast London Runners</v>
      </c>
      <c r="AE165" s="78">
        <f>IF(AD165="","",COUNTIF($AD$2:AD165,AD165))</f>
        <v>34</v>
      </c>
      <c r="AF165" s="79">
        <f>IF(AD165="","",SUMIF(AD$2:AD165,AD165,G$2:G165))</f>
        <v>1812</v>
      </c>
      <c r="AG165" s="79" t="str">
        <f>IF(AK165&lt;&gt;"",COUNTIF($AK$1:AK164,AK165)+AK165,IF(AL165&lt;&gt;"",COUNTIF($AL$1:AL164,AL165)+AL165,""))</f>
        <v/>
      </c>
      <c r="AH165" s="79" t="str">
        <f t="shared" si="81"/>
        <v>East London Runners</v>
      </c>
      <c r="AI165" s="79" t="str">
        <f>IF(AND(J165="M", AH165&lt;&gt;"U/A",AE165=Prizewinners!$J$1),AF165,"")</f>
        <v/>
      </c>
      <c r="AJ165" s="44" t="str">
        <f>IF(AND(J165="F",  AH165&lt;&gt;"U/A",AE165=Prizewinners!$J$16),AF165,"")</f>
        <v/>
      </c>
      <c r="AK165" s="44" t="str">
        <f t="shared" si="82"/>
        <v/>
      </c>
      <c r="AL165" s="44" t="str">
        <f t="shared" si="83"/>
        <v/>
      </c>
      <c r="AM165" s="44" t="str">
        <f t="shared" si="87"/>
        <v>mEast London Runners34</v>
      </c>
      <c r="AN165" s="44" t="str">
        <f t="shared" si="69"/>
        <v/>
      </c>
      <c r="AO165" s="44" t="str">
        <f t="shared" si="70"/>
        <v/>
      </c>
      <c r="AP165" s="44" t="str">
        <f t="shared" si="71"/>
        <v/>
      </c>
      <c r="AQ165" s="44" t="str">
        <f t="shared" si="84"/>
        <v>Dave Knight</v>
      </c>
    </row>
    <row r="166" spans="1:43">
      <c r="A166" s="51" t="str">
        <f t="shared" si="72"/>
        <v>SW,14</v>
      </c>
      <c r="B166" s="51" t="str">
        <f t="shared" si="60"/>
        <v>f,47</v>
      </c>
      <c r="C166" s="50">
        <f t="shared" si="85"/>
        <v>165</v>
      </c>
      <c r="D166" s="4">
        <v>90</v>
      </c>
      <c r="E166" s="51">
        <f t="shared" si="61"/>
        <v>1</v>
      </c>
      <c r="F166" s="51">
        <f>COUNTIF(H$2:H166,H166)</f>
        <v>14</v>
      </c>
      <c r="G166" s="51">
        <f>COUNTIF(J$2:J166,J166)</f>
        <v>47</v>
      </c>
      <c r="H166" s="51" t="str">
        <f t="shared" si="62"/>
        <v>SW</v>
      </c>
      <c r="I166" s="51" t="str">
        <f t="shared" si="63"/>
        <v>SW</v>
      </c>
      <c r="J166" s="51" t="str">
        <f t="shared" si="64"/>
        <v>f</v>
      </c>
      <c r="K166" s="55" t="str">
        <f t="shared" si="65"/>
        <v>Olivia Sanchez</v>
      </c>
      <c r="L166" s="55" t="str">
        <f t="shared" si="66"/>
        <v>Eton Manor</v>
      </c>
      <c r="M166" s="4"/>
      <c r="N166" s="6"/>
      <c r="O166" s="4">
        <v>7</v>
      </c>
      <c r="P166" s="58">
        <f t="shared" si="73"/>
        <v>0</v>
      </c>
      <c r="Q166" s="58">
        <f t="shared" si="74"/>
        <v>48</v>
      </c>
      <c r="R166" s="63">
        <f t="shared" si="75"/>
        <v>0</v>
      </c>
      <c r="S166" s="65">
        <f t="shared" si="76"/>
        <v>3.3333333333333333E-2</v>
      </c>
      <c r="T166" s="65">
        <f t="shared" si="77"/>
        <v>8.1018518518518516E-5</v>
      </c>
      <c r="U166" s="51">
        <f>COUNTIF(L$2:L166,L166)</f>
        <v>22</v>
      </c>
      <c r="V166" s="51">
        <f t="shared" si="67"/>
        <v>165</v>
      </c>
      <c r="W166" s="63">
        <f t="shared" si="86"/>
        <v>3.3414351851851855E-2</v>
      </c>
      <c r="X166" s="69">
        <f t="shared" si="78"/>
        <v>3.3414351851851855E-2</v>
      </c>
      <c r="Y166" s="71">
        <f t="shared" si="68"/>
        <v>0</v>
      </c>
      <c r="Z166" s="74" t="str">
        <f t="shared" si="59"/>
        <v/>
      </c>
      <c r="AA166" s="25"/>
      <c r="AB166" s="25"/>
      <c r="AC166" s="44" t="str">
        <f t="shared" si="79"/>
        <v/>
      </c>
      <c r="AD166" s="44" t="str">
        <f t="shared" si="80"/>
        <v>fEton Manor</v>
      </c>
      <c r="AE166" s="78">
        <f>IF(AD166="","",COUNTIF($AD$2:AD166,AD166))</f>
        <v>10</v>
      </c>
      <c r="AF166" s="79">
        <f>IF(AD166="","",SUMIF(AD$2:AD166,AD166,G$2:G166))</f>
        <v>279</v>
      </c>
      <c r="AG166" s="79" t="str">
        <f>IF(AK166&lt;&gt;"",COUNTIF($AK$1:AK165,AK166)+AK166,IF(AL166&lt;&gt;"",COUNTIF($AL$1:AL165,AL166)+AL166,""))</f>
        <v/>
      </c>
      <c r="AH166" s="79" t="str">
        <f t="shared" si="81"/>
        <v>Eton Manor</v>
      </c>
      <c r="AI166" s="79" t="str">
        <f>IF(AND(J166="M", AH166&lt;&gt;"U/A",AE166=Prizewinners!$J$1),AF166,"")</f>
        <v/>
      </c>
      <c r="AJ166" s="44" t="str">
        <f>IF(AND(J166="F",  AH166&lt;&gt;"U/A",AE166=Prizewinners!$J$16),AF166,"")</f>
        <v/>
      </c>
      <c r="AK166" s="44" t="str">
        <f t="shared" si="82"/>
        <v/>
      </c>
      <c r="AL166" s="44" t="str">
        <f t="shared" si="83"/>
        <v/>
      </c>
      <c r="AM166" s="44" t="str">
        <f t="shared" si="87"/>
        <v>fEton Manor10</v>
      </c>
      <c r="AN166" s="44" t="str">
        <f t="shared" si="69"/>
        <v/>
      </c>
      <c r="AO166" s="44" t="str">
        <f t="shared" si="70"/>
        <v/>
      </c>
      <c r="AP166" s="44" t="str">
        <f t="shared" si="71"/>
        <v/>
      </c>
      <c r="AQ166" s="44" t="str">
        <f t="shared" si="84"/>
        <v>Olivia Sanchez</v>
      </c>
    </row>
    <row r="167" spans="1:43">
      <c r="A167" s="51" t="str">
        <f t="shared" si="72"/>
        <v>FV35,20</v>
      </c>
      <c r="B167" s="51" t="str">
        <f t="shared" si="60"/>
        <v>F,48</v>
      </c>
      <c r="C167" s="50">
        <f t="shared" si="85"/>
        <v>166</v>
      </c>
      <c r="D167" s="4">
        <v>75</v>
      </c>
      <c r="E167" s="51">
        <f t="shared" si="61"/>
        <v>1</v>
      </c>
      <c r="F167" s="51">
        <f>COUNTIF(H$2:H167,H167)</f>
        <v>20</v>
      </c>
      <c r="G167" s="51">
        <f>COUNTIF(J$2:J167,J167)</f>
        <v>48</v>
      </c>
      <c r="H167" s="51" t="str">
        <f t="shared" si="62"/>
        <v>FV35</v>
      </c>
      <c r="I167" s="51" t="str">
        <f t="shared" si="63"/>
        <v>FV35</v>
      </c>
      <c r="J167" s="51" t="str">
        <f t="shared" si="64"/>
        <v>F</v>
      </c>
      <c r="K167" s="55" t="str">
        <f t="shared" si="65"/>
        <v>Fen Coles</v>
      </c>
      <c r="L167" s="55" t="str">
        <f t="shared" si="66"/>
        <v>Eton Manor</v>
      </c>
      <c r="M167" s="4"/>
      <c r="N167" s="6"/>
      <c r="O167" s="4">
        <v>9</v>
      </c>
      <c r="P167" s="58">
        <f t="shared" si="73"/>
        <v>0</v>
      </c>
      <c r="Q167" s="58">
        <f t="shared" si="74"/>
        <v>48</v>
      </c>
      <c r="R167" s="63">
        <f t="shared" si="75"/>
        <v>0</v>
      </c>
      <c r="S167" s="65">
        <f t="shared" si="76"/>
        <v>3.3333333333333333E-2</v>
      </c>
      <c r="T167" s="65">
        <f t="shared" si="77"/>
        <v>1.0416666666666667E-4</v>
      </c>
      <c r="U167" s="51">
        <f>COUNTIF(L$2:L167,L167)</f>
        <v>23</v>
      </c>
      <c r="V167" s="51">
        <f t="shared" si="67"/>
        <v>166</v>
      </c>
      <c r="W167" s="63">
        <f t="shared" si="86"/>
        <v>3.3437500000000002E-2</v>
      </c>
      <c r="X167" s="69">
        <f t="shared" si="78"/>
        <v>3.3437500000000002E-2</v>
      </c>
      <c r="Y167" s="71">
        <f t="shared" si="68"/>
        <v>0</v>
      </c>
      <c r="Z167" s="74" t="str">
        <f t="shared" si="59"/>
        <v/>
      </c>
      <c r="AA167" s="25"/>
      <c r="AB167" s="25"/>
      <c r="AC167" s="44" t="str">
        <f t="shared" si="79"/>
        <v/>
      </c>
      <c r="AD167" s="44" t="str">
        <f t="shared" si="80"/>
        <v>FEton Manor</v>
      </c>
      <c r="AE167" s="78">
        <f>IF(AD167="","",COUNTIF($AD$2:AD167,AD167))</f>
        <v>11</v>
      </c>
      <c r="AF167" s="79">
        <f>IF(AD167="","",SUMIF(AD$2:AD167,AD167,G$2:G167))</f>
        <v>327</v>
      </c>
      <c r="AG167" s="79" t="str">
        <f>IF(AK167&lt;&gt;"",COUNTIF($AK$1:AK166,AK167)+AK167,IF(AL167&lt;&gt;"",COUNTIF($AL$1:AL166,AL167)+AL167,""))</f>
        <v/>
      </c>
      <c r="AH167" s="79" t="str">
        <f t="shared" si="81"/>
        <v>Eton Manor</v>
      </c>
      <c r="AI167" s="79" t="str">
        <f>IF(AND(J167="M", AH167&lt;&gt;"U/A",AE167=Prizewinners!$J$1),AF167,"")</f>
        <v/>
      </c>
      <c r="AJ167" s="44" t="str">
        <f>IF(AND(J167="F",  AH167&lt;&gt;"U/A",AE167=Prizewinners!$J$16),AF167,"")</f>
        <v/>
      </c>
      <c r="AK167" s="44" t="str">
        <f t="shared" si="82"/>
        <v/>
      </c>
      <c r="AL167" s="44" t="str">
        <f t="shared" si="83"/>
        <v/>
      </c>
      <c r="AM167" s="44" t="str">
        <f t="shared" si="87"/>
        <v>FEton Manor11</v>
      </c>
      <c r="AN167" s="44" t="str">
        <f t="shared" si="69"/>
        <v/>
      </c>
      <c r="AO167" s="44" t="str">
        <f t="shared" si="70"/>
        <v/>
      </c>
      <c r="AP167" s="44" t="str">
        <f t="shared" si="71"/>
        <v/>
      </c>
      <c r="AQ167" s="44" t="str">
        <f t="shared" si="84"/>
        <v>Fen Coles</v>
      </c>
    </row>
    <row r="168" spans="1:43">
      <c r="A168" s="51" t="str">
        <f t="shared" si="72"/>
        <v>FV45,6</v>
      </c>
      <c r="B168" s="51" t="str">
        <f t="shared" si="60"/>
        <v>F,49</v>
      </c>
      <c r="C168" s="50">
        <f t="shared" si="85"/>
        <v>167</v>
      </c>
      <c r="D168" s="4">
        <v>67</v>
      </c>
      <c r="E168" s="51">
        <f t="shared" si="61"/>
        <v>1</v>
      </c>
      <c r="F168" s="51">
        <f>COUNTIF(H$2:H168,H168)</f>
        <v>6</v>
      </c>
      <c r="G168" s="51">
        <f>COUNTIF(J$2:J168,J168)</f>
        <v>49</v>
      </c>
      <c r="H168" s="51" t="str">
        <f t="shared" si="62"/>
        <v>FV45</v>
      </c>
      <c r="I168" s="51" t="str">
        <f t="shared" si="63"/>
        <v>FV45</v>
      </c>
      <c r="J168" s="51" t="str">
        <f t="shared" si="64"/>
        <v>F</v>
      </c>
      <c r="K168" s="55" t="str">
        <f t="shared" si="65"/>
        <v>Vicki Groves</v>
      </c>
      <c r="L168" s="55" t="str">
        <f t="shared" si="66"/>
        <v>Barking Road Runners</v>
      </c>
      <c r="M168" s="4"/>
      <c r="N168" s="6"/>
      <c r="O168" s="4">
        <v>11</v>
      </c>
      <c r="P168" s="58">
        <f t="shared" si="73"/>
        <v>0</v>
      </c>
      <c r="Q168" s="58">
        <f t="shared" si="74"/>
        <v>48</v>
      </c>
      <c r="R168" s="63">
        <f t="shared" si="75"/>
        <v>0</v>
      </c>
      <c r="S168" s="65">
        <f t="shared" si="76"/>
        <v>3.3333333333333333E-2</v>
      </c>
      <c r="T168" s="65">
        <f t="shared" si="77"/>
        <v>1.273148148148148E-4</v>
      </c>
      <c r="U168" s="51">
        <f>COUNTIF(L$2:L168,L168)</f>
        <v>7</v>
      </c>
      <c r="V168" s="51">
        <f t="shared" si="67"/>
        <v>167</v>
      </c>
      <c r="W168" s="63">
        <f t="shared" si="86"/>
        <v>3.3460648148148149E-2</v>
      </c>
      <c r="X168" s="69">
        <f t="shared" si="78"/>
        <v>3.3460648148148149E-2</v>
      </c>
      <c r="Y168" s="71">
        <f t="shared" si="68"/>
        <v>0</v>
      </c>
      <c r="Z168" s="74" t="str">
        <f t="shared" si="59"/>
        <v/>
      </c>
      <c r="AA168" s="25"/>
      <c r="AB168" s="25"/>
      <c r="AC168" s="44" t="str">
        <f t="shared" si="79"/>
        <v/>
      </c>
      <c r="AD168" s="44" t="str">
        <f t="shared" si="80"/>
        <v>FBarking Road Runners</v>
      </c>
      <c r="AE168" s="78">
        <f>IF(AD168="","",COUNTIF($AD$2:AD168,AD168))</f>
        <v>2</v>
      </c>
      <c r="AF168" s="79">
        <f>IF(AD168="","",SUMIF(AD$2:AD168,AD168,G$2:G168))</f>
        <v>57</v>
      </c>
      <c r="AG168" s="79" t="str">
        <f>IF(AK168&lt;&gt;"",COUNTIF($AK$1:AK167,AK168)+AK168,IF(AL168&lt;&gt;"",COUNTIF($AL$1:AL167,AL168)+AL168,""))</f>
        <v/>
      </c>
      <c r="AH168" s="79" t="str">
        <f t="shared" si="81"/>
        <v>Barking Road Runners</v>
      </c>
      <c r="AI168" s="79" t="str">
        <f>IF(AND(J168="M", AH168&lt;&gt;"U/A",AE168=Prizewinners!$J$1),AF168,"")</f>
        <v/>
      </c>
      <c r="AJ168" s="44" t="str">
        <f>IF(AND(J168="F",  AH168&lt;&gt;"U/A",AE168=Prizewinners!$J$16),AF168,"")</f>
        <v/>
      </c>
      <c r="AK168" s="44" t="str">
        <f t="shared" si="82"/>
        <v/>
      </c>
      <c r="AL168" s="44" t="str">
        <f t="shared" si="83"/>
        <v/>
      </c>
      <c r="AM168" s="44" t="str">
        <f t="shared" si="87"/>
        <v>FBarking Road Runners2</v>
      </c>
      <c r="AN168" s="44" t="str">
        <f t="shared" si="69"/>
        <v/>
      </c>
      <c r="AO168" s="44" t="str">
        <f t="shared" si="70"/>
        <v/>
      </c>
      <c r="AP168" s="44" t="str">
        <f t="shared" si="71"/>
        <v/>
      </c>
      <c r="AQ168" s="44" t="str">
        <f t="shared" si="84"/>
        <v>Vicki Groves</v>
      </c>
    </row>
    <row r="169" spans="1:43">
      <c r="A169" s="51" t="str">
        <f t="shared" si="72"/>
        <v>FV55,7</v>
      </c>
      <c r="B169" s="51" t="str">
        <f t="shared" si="60"/>
        <v>F,50</v>
      </c>
      <c r="C169" s="50">
        <f t="shared" si="85"/>
        <v>168</v>
      </c>
      <c r="D169" s="4">
        <v>42</v>
      </c>
      <c r="E169" s="51">
        <f t="shared" si="61"/>
        <v>1</v>
      </c>
      <c r="F169" s="51">
        <f>COUNTIF(H$2:H169,H169)</f>
        <v>7</v>
      </c>
      <c r="G169" s="51">
        <f>COUNTIF(J$2:J169,J169)</f>
        <v>50</v>
      </c>
      <c r="H169" s="51" t="str">
        <f t="shared" si="62"/>
        <v>FV55</v>
      </c>
      <c r="I169" s="51" t="str">
        <f t="shared" si="63"/>
        <v>FV55</v>
      </c>
      <c r="J169" s="51" t="str">
        <f t="shared" si="64"/>
        <v>F</v>
      </c>
      <c r="K169" s="55" t="str">
        <f t="shared" si="65"/>
        <v>Hazel Winston</v>
      </c>
      <c r="L169" s="55" t="str">
        <f t="shared" si="66"/>
        <v>Havering 90 Joggers</v>
      </c>
      <c r="M169" s="4"/>
      <c r="N169" s="6"/>
      <c r="O169" s="4">
        <v>19</v>
      </c>
      <c r="P169" s="58">
        <f t="shared" si="73"/>
        <v>0</v>
      </c>
      <c r="Q169" s="58">
        <f t="shared" si="74"/>
        <v>48</v>
      </c>
      <c r="R169" s="63">
        <f t="shared" si="75"/>
        <v>0</v>
      </c>
      <c r="S169" s="65">
        <f t="shared" si="76"/>
        <v>3.3333333333333333E-2</v>
      </c>
      <c r="T169" s="65">
        <f t="shared" si="77"/>
        <v>2.199074074074074E-4</v>
      </c>
      <c r="U169" s="51">
        <f>COUNTIF(L$2:L169,L169)</f>
        <v>12</v>
      </c>
      <c r="V169" s="51">
        <f t="shared" si="67"/>
        <v>168</v>
      </c>
      <c r="W169" s="63">
        <f t="shared" si="86"/>
        <v>3.3553240740740738E-2</v>
      </c>
      <c r="X169" s="69">
        <f t="shared" si="78"/>
        <v>3.3553240740740738E-2</v>
      </c>
      <c r="Y169" s="71">
        <f t="shared" si="68"/>
        <v>0</v>
      </c>
      <c r="Z169" s="74" t="str">
        <f t="shared" si="59"/>
        <v/>
      </c>
      <c r="AA169" s="25"/>
      <c r="AB169" s="25"/>
      <c r="AC169" s="44" t="str">
        <f t="shared" si="79"/>
        <v/>
      </c>
      <c r="AD169" s="44" t="str">
        <f t="shared" si="80"/>
        <v>FHavering 90 Joggers</v>
      </c>
      <c r="AE169" s="78">
        <f>IF(AD169="","",COUNTIF($AD$2:AD169,AD169))</f>
        <v>2</v>
      </c>
      <c r="AF169" s="79">
        <f>IF(AD169="","",SUMIF(AD$2:AD169,AD169,G$2:G169))</f>
        <v>94</v>
      </c>
      <c r="AG169" s="79" t="str">
        <f>IF(AK169&lt;&gt;"",COUNTIF($AK$1:AK168,AK169)+AK169,IF(AL169&lt;&gt;"",COUNTIF($AL$1:AL168,AL169)+AL169,""))</f>
        <v/>
      </c>
      <c r="AH169" s="79" t="str">
        <f t="shared" si="81"/>
        <v>Havering 90 Joggers</v>
      </c>
      <c r="AI169" s="79" t="str">
        <f>IF(AND(J169="M", AH169&lt;&gt;"U/A",AE169=Prizewinners!$J$1),AF169,"")</f>
        <v/>
      </c>
      <c r="AJ169" s="44" t="str">
        <f>IF(AND(J169="F",  AH169&lt;&gt;"U/A",AE169=Prizewinners!$J$16),AF169,"")</f>
        <v/>
      </c>
      <c r="AK169" s="44" t="str">
        <f t="shared" si="82"/>
        <v/>
      </c>
      <c r="AL169" s="44" t="str">
        <f t="shared" si="83"/>
        <v/>
      </c>
      <c r="AM169" s="44" t="str">
        <f t="shared" si="87"/>
        <v>FHavering 90 Joggers2</v>
      </c>
      <c r="AN169" s="44" t="str">
        <f t="shared" si="69"/>
        <v/>
      </c>
      <c r="AO169" s="44" t="str">
        <f t="shared" si="70"/>
        <v/>
      </c>
      <c r="AP169" s="44" t="str">
        <f t="shared" si="71"/>
        <v/>
      </c>
      <c r="AQ169" s="44" t="str">
        <f t="shared" si="84"/>
        <v>Hazel Winston</v>
      </c>
    </row>
    <row r="170" spans="1:43">
      <c r="A170" s="51" t="str">
        <f t="shared" si="72"/>
        <v>SW,15</v>
      </c>
      <c r="B170" s="51" t="str">
        <f t="shared" si="60"/>
        <v>F,51</v>
      </c>
      <c r="C170" s="50">
        <f t="shared" si="85"/>
        <v>169</v>
      </c>
      <c r="D170" s="4">
        <v>45</v>
      </c>
      <c r="E170" s="51">
        <f t="shared" si="61"/>
        <v>1</v>
      </c>
      <c r="F170" s="51">
        <f>COUNTIF(H$2:H170,H170)</f>
        <v>15</v>
      </c>
      <c r="G170" s="51">
        <f>COUNTIF(J$2:J170,J170)</f>
        <v>51</v>
      </c>
      <c r="H170" s="51" t="str">
        <f t="shared" si="62"/>
        <v>SW</v>
      </c>
      <c r="I170" s="51" t="str">
        <f t="shared" si="63"/>
        <v>SW</v>
      </c>
      <c r="J170" s="51" t="str">
        <f t="shared" si="64"/>
        <v>F</v>
      </c>
      <c r="K170" s="55" t="str">
        <f t="shared" si="65"/>
        <v>Suzanne Castle</v>
      </c>
      <c r="L170" s="55" t="str">
        <f t="shared" si="66"/>
        <v>Dagenham 88</v>
      </c>
      <c r="M170" s="4"/>
      <c r="N170" s="6"/>
      <c r="O170" s="4">
        <v>57</v>
      </c>
      <c r="P170" s="58">
        <f t="shared" si="73"/>
        <v>0</v>
      </c>
      <c r="Q170" s="58">
        <f t="shared" si="74"/>
        <v>48</v>
      </c>
      <c r="R170" s="63">
        <f t="shared" si="75"/>
        <v>0</v>
      </c>
      <c r="S170" s="65">
        <f t="shared" si="76"/>
        <v>3.3333333333333333E-2</v>
      </c>
      <c r="T170" s="65">
        <f t="shared" si="77"/>
        <v>6.5972222222222224E-4</v>
      </c>
      <c r="U170" s="51">
        <f>COUNTIF(L$2:L170,L170)</f>
        <v>7</v>
      </c>
      <c r="V170" s="51">
        <f t="shared" si="67"/>
        <v>169</v>
      </c>
      <c r="W170" s="63">
        <f t="shared" si="86"/>
        <v>3.3993055555555554E-2</v>
      </c>
      <c r="X170" s="69">
        <f t="shared" si="78"/>
        <v>3.3993055555555554E-2</v>
      </c>
      <c r="Y170" s="71">
        <f t="shared" si="68"/>
        <v>0</v>
      </c>
      <c r="Z170" s="74" t="str">
        <f t="shared" si="59"/>
        <v/>
      </c>
      <c r="AA170" s="25"/>
      <c r="AB170" s="25"/>
      <c r="AC170" s="44" t="str">
        <f t="shared" si="79"/>
        <v>F6</v>
      </c>
      <c r="AD170" s="44" t="str">
        <f t="shared" si="80"/>
        <v>FDagenham 88</v>
      </c>
      <c r="AE170" s="78">
        <f>IF(AD170="","",COUNTIF($AD$2:AD170,AD170))</f>
        <v>3</v>
      </c>
      <c r="AF170" s="79">
        <f>IF(AD170="","",SUMIF(AD$2:AD170,AD170,G$2:G170))</f>
        <v>110</v>
      </c>
      <c r="AG170" s="79">
        <f>IF(AK170&lt;&gt;"",COUNTIF($AK$1:AK169,AK170)+AK170,IF(AL170&lt;&gt;"",COUNTIF($AL$1:AL169,AL170)+AL170,""))</f>
        <v>6</v>
      </c>
      <c r="AH170" s="79" t="str">
        <f t="shared" si="81"/>
        <v>Dagenham 88</v>
      </c>
      <c r="AI170" s="79" t="str">
        <f>IF(AND(J170="M", AH170&lt;&gt;"U/A",AE170=Prizewinners!$J$1),AF170,"")</f>
        <v/>
      </c>
      <c r="AJ170" s="44">
        <f>IF(AND(J170="F",  AH170&lt;&gt;"U/A",AE170=Prizewinners!$J$16),AF170,"")</f>
        <v>110</v>
      </c>
      <c r="AK170" s="44" t="str">
        <f t="shared" si="82"/>
        <v/>
      </c>
      <c r="AL170" s="44">
        <f t="shared" si="83"/>
        <v>6</v>
      </c>
      <c r="AM170" s="44" t="str">
        <f t="shared" si="87"/>
        <v>FDagenham 883</v>
      </c>
      <c r="AN170" s="44" t="str">
        <f t="shared" si="69"/>
        <v>Jennifer Akroyd</v>
      </c>
      <c r="AO170" s="44" t="str">
        <f t="shared" si="70"/>
        <v>Timi Selon Veerasamy</v>
      </c>
      <c r="AP170" s="44" t="str">
        <f t="shared" si="71"/>
        <v>Suzanne Castle</v>
      </c>
      <c r="AQ170" s="44" t="str">
        <f t="shared" si="84"/>
        <v>Suzanne Castle</v>
      </c>
    </row>
    <row r="171" spans="1:43">
      <c r="A171" s="51" t="str">
        <f t="shared" si="72"/>
        <v>FV45,7</v>
      </c>
      <c r="B171" s="51" t="str">
        <f t="shared" si="60"/>
        <v>F,52</v>
      </c>
      <c r="C171" s="50">
        <f t="shared" si="85"/>
        <v>170</v>
      </c>
      <c r="D171" s="4">
        <v>26</v>
      </c>
      <c r="E171" s="51">
        <f t="shared" si="61"/>
        <v>1</v>
      </c>
      <c r="F171" s="51">
        <f>COUNTIF(H$2:H171,H171)</f>
        <v>7</v>
      </c>
      <c r="G171" s="51">
        <f>COUNTIF(J$2:J171,J171)</f>
        <v>52</v>
      </c>
      <c r="H171" s="51" t="str">
        <f t="shared" si="62"/>
        <v>FV45</v>
      </c>
      <c r="I171" s="51" t="str">
        <f t="shared" si="63"/>
        <v>FV45</v>
      </c>
      <c r="J171" s="51" t="str">
        <f t="shared" si="64"/>
        <v>F</v>
      </c>
      <c r="K171" s="55" t="str">
        <f t="shared" si="65"/>
        <v>Caroline Moore</v>
      </c>
      <c r="L171" s="55" t="str">
        <f t="shared" si="66"/>
        <v>East London Runners</v>
      </c>
      <c r="M171" s="4"/>
      <c r="N171" s="6"/>
      <c r="O171" s="4">
        <v>58</v>
      </c>
      <c r="P171" s="58">
        <f t="shared" si="73"/>
        <v>0</v>
      </c>
      <c r="Q171" s="58">
        <f t="shared" si="74"/>
        <v>48</v>
      </c>
      <c r="R171" s="63">
        <f t="shared" si="75"/>
        <v>0</v>
      </c>
      <c r="S171" s="65">
        <f t="shared" si="76"/>
        <v>3.3333333333333333E-2</v>
      </c>
      <c r="T171" s="65">
        <f t="shared" si="77"/>
        <v>6.7129629629629625E-4</v>
      </c>
      <c r="U171" s="51">
        <f>COUNTIF(L$2:L171,L171)</f>
        <v>49</v>
      </c>
      <c r="V171" s="51">
        <f t="shared" si="67"/>
        <v>170</v>
      </c>
      <c r="W171" s="63">
        <f t="shared" si="86"/>
        <v>3.4004629629629628E-2</v>
      </c>
      <c r="X171" s="69">
        <f t="shared" si="78"/>
        <v>3.4004629629629628E-2</v>
      </c>
      <c r="Y171" s="71">
        <f t="shared" si="68"/>
        <v>0</v>
      </c>
      <c r="Z171" s="74" t="str">
        <f t="shared" si="59"/>
        <v/>
      </c>
      <c r="AA171" s="25"/>
      <c r="AB171" s="25"/>
      <c r="AC171" s="44" t="str">
        <f t="shared" si="79"/>
        <v/>
      </c>
      <c r="AD171" s="44" t="str">
        <f t="shared" si="80"/>
        <v>FEast London Runners</v>
      </c>
      <c r="AE171" s="78">
        <f>IF(AD171="","",COUNTIF($AD$2:AD171,AD171))</f>
        <v>15</v>
      </c>
      <c r="AF171" s="79">
        <f>IF(AD171="","",SUMIF(AD$2:AD171,AD171,G$2:G171))</f>
        <v>318</v>
      </c>
      <c r="AG171" s="79" t="str">
        <f>IF(AK171&lt;&gt;"",COUNTIF($AK$1:AK170,AK171)+AK171,IF(AL171&lt;&gt;"",COUNTIF($AL$1:AL170,AL171)+AL171,""))</f>
        <v/>
      </c>
      <c r="AH171" s="79" t="str">
        <f t="shared" si="81"/>
        <v>East London Runners</v>
      </c>
      <c r="AI171" s="79" t="str">
        <f>IF(AND(J171="M", AH171&lt;&gt;"U/A",AE171=Prizewinners!$J$1),AF171,"")</f>
        <v/>
      </c>
      <c r="AJ171" s="44" t="str">
        <f>IF(AND(J171="F",  AH171&lt;&gt;"U/A",AE171=Prizewinners!$J$16),AF171,"")</f>
        <v/>
      </c>
      <c r="AK171" s="44" t="str">
        <f t="shared" si="82"/>
        <v/>
      </c>
      <c r="AL171" s="44" t="str">
        <f t="shared" si="83"/>
        <v/>
      </c>
      <c r="AM171" s="44" t="str">
        <f t="shared" si="87"/>
        <v>FEast London Runners15</v>
      </c>
      <c r="AN171" s="44" t="str">
        <f t="shared" si="69"/>
        <v/>
      </c>
      <c r="AO171" s="44" t="str">
        <f t="shared" si="70"/>
        <v/>
      </c>
      <c r="AP171" s="44" t="str">
        <f t="shared" si="71"/>
        <v/>
      </c>
      <c r="AQ171" s="44" t="str">
        <f t="shared" si="84"/>
        <v>Caroline Moore</v>
      </c>
    </row>
    <row r="172" spans="1:43">
      <c r="A172" s="51" t="str">
        <f t="shared" si="72"/>
        <v>SM,36</v>
      </c>
      <c r="B172" s="51" t="str">
        <f t="shared" si="60"/>
        <v>M,119</v>
      </c>
      <c r="C172" s="50">
        <f t="shared" si="85"/>
        <v>171</v>
      </c>
      <c r="D172" s="4">
        <v>903</v>
      </c>
      <c r="E172" s="51">
        <f t="shared" si="61"/>
        <v>1</v>
      </c>
      <c r="F172" s="51">
        <f>COUNTIF(H$2:H172,H172)</f>
        <v>36</v>
      </c>
      <c r="G172" s="51">
        <f>COUNTIF(J$2:J172,J172)</f>
        <v>119</v>
      </c>
      <c r="H172" s="51" t="str">
        <f t="shared" si="62"/>
        <v>SM</v>
      </c>
      <c r="I172" s="51" t="str">
        <f t="shared" si="63"/>
        <v>SM</v>
      </c>
      <c r="J172" s="51" t="str">
        <f t="shared" si="64"/>
        <v>M</v>
      </c>
      <c r="K172" s="55" t="str">
        <f t="shared" si="65"/>
        <v>Simon Maley</v>
      </c>
      <c r="L172" s="55" t="str">
        <f t="shared" si="66"/>
        <v>Havering 90 Joggers</v>
      </c>
      <c r="M172" s="4"/>
      <c r="N172" s="6">
        <v>49</v>
      </c>
      <c r="O172" s="4">
        <v>11</v>
      </c>
      <c r="P172" s="58">
        <f t="shared" si="73"/>
        <v>0</v>
      </c>
      <c r="Q172" s="58">
        <f t="shared" si="74"/>
        <v>49</v>
      </c>
      <c r="R172" s="63">
        <f t="shared" si="75"/>
        <v>0</v>
      </c>
      <c r="S172" s="65">
        <f t="shared" si="76"/>
        <v>3.4027777777777775E-2</v>
      </c>
      <c r="T172" s="65">
        <f t="shared" si="77"/>
        <v>1.273148148148148E-4</v>
      </c>
      <c r="U172" s="51">
        <f>COUNTIF(L$2:L172,L172)</f>
        <v>13</v>
      </c>
      <c r="V172" s="51">
        <f t="shared" si="67"/>
        <v>171</v>
      </c>
      <c r="W172" s="63">
        <f t="shared" si="86"/>
        <v>3.4155092592592591E-2</v>
      </c>
      <c r="X172" s="69">
        <f t="shared" si="78"/>
        <v>3.4155092592592591E-2</v>
      </c>
      <c r="Y172" s="71">
        <f t="shared" si="68"/>
        <v>0</v>
      </c>
      <c r="Z172" s="74" t="str">
        <f t="shared" si="59"/>
        <v/>
      </c>
      <c r="AA172" s="25"/>
      <c r="AB172" s="25"/>
      <c r="AC172" s="44" t="str">
        <f t="shared" si="79"/>
        <v/>
      </c>
      <c r="AD172" s="44" t="str">
        <f t="shared" si="80"/>
        <v>MHavering 90 Joggers</v>
      </c>
      <c r="AE172" s="78">
        <f>IF(AD172="","",COUNTIF($AD$2:AD172,AD172))</f>
        <v>11</v>
      </c>
      <c r="AF172" s="79">
        <f>IF(AD172="","",SUMIF(AD$2:AD172,AD172,G$2:G172))</f>
        <v>888</v>
      </c>
      <c r="AG172" s="79" t="str">
        <f>IF(AK172&lt;&gt;"",COUNTIF($AK$1:AK171,AK172)+AK172,IF(AL172&lt;&gt;"",COUNTIF($AL$1:AL171,AL172)+AL172,""))</f>
        <v/>
      </c>
      <c r="AH172" s="79" t="str">
        <f t="shared" si="81"/>
        <v>Havering 90 Joggers</v>
      </c>
      <c r="AI172" s="79" t="str">
        <f>IF(AND(J172="M", AH172&lt;&gt;"U/A",AE172=Prizewinners!$J$1),AF172,"")</f>
        <v/>
      </c>
      <c r="AJ172" s="44" t="str">
        <f>IF(AND(J172="F",  AH172&lt;&gt;"U/A",AE172=Prizewinners!$J$16),AF172,"")</f>
        <v/>
      </c>
      <c r="AK172" s="44" t="str">
        <f t="shared" si="82"/>
        <v/>
      </c>
      <c r="AL172" s="44" t="str">
        <f t="shared" si="83"/>
        <v/>
      </c>
      <c r="AM172" s="44" t="str">
        <f t="shared" si="87"/>
        <v>MHavering 90 Joggers11</v>
      </c>
      <c r="AN172" s="44" t="str">
        <f t="shared" si="69"/>
        <v/>
      </c>
      <c r="AO172" s="44" t="str">
        <f t="shared" si="70"/>
        <v/>
      </c>
      <c r="AP172" s="44" t="str">
        <f t="shared" si="71"/>
        <v/>
      </c>
      <c r="AQ172" s="44" t="str">
        <f t="shared" si="84"/>
        <v>Simon Maley</v>
      </c>
    </row>
    <row r="173" spans="1:43">
      <c r="A173" s="51" t="str">
        <f t="shared" si="72"/>
        <v>V50,39</v>
      </c>
      <c r="B173" s="51" t="str">
        <f t="shared" si="60"/>
        <v>M,120</v>
      </c>
      <c r="C173" s="50">
        <f t="shared" si="85"/>
        <v>172</v>
      </c>
      <c r="D173" s="4">
        <v>947</v>
      </c>
      <c r="E173" s="51">
        <f t="shared" si="61"/>
        <v>1</v>
      </c>
      <c r="F173" s="51">
        <f>COUNTIF(H$2:H173,H173)</f>
        <v>39</v>
      </c>
      <c r="G173" s="51">
        <f>COUNTIF(J$2:J173,J173)</f>
        <v>120</v>
      </c>
      <c r="H173" s="51" t="str">
        <f t="shared" si="62"/>
        <v>V50</v>
      </c>
      <c r="I173" s="51" t="str">
        <f t="shared" si="63"/>
        <v>V50</v>
      </c>
      <c r="J173" s="51" t="str">
        <f t="shared" si="64"/>
        <v>M</v>
      </c>
      <c r="K173" s="55" t="str">
        <f t="shared" si="65"/>
        <v>Ron Dobie</v>
      </c>
      <c r="L173" s="55" t="str">
        <f t="shared" si="66"/>
        <v>Havering 90 Joggers</v>
      </c>
      <c r="M173" s="4"/>
      <c r="N173" s="6"/>
      <c r="O173" s="4">
        <v>25</v>
      </c>
      <c r="P173" s="58">
        <f t="shared" si="73"/>
        <v>0</v>
      </c>
      <c r="Q173" s="58">
        <f t="shared" si="74"/>
        <v>49</v>
      </c>
      <c r="R173" s="63">
        <f t="shared" si="75"/>
        <v>0</v>
      </c>
      <c r="S173" s="65">
        <f t="shared" si="76"/>
        <v>3.4027777777777775E-2</v>
      </c>
      <c r="T173" s="65">
        <f t="shared" si="77"/>
        <v>2.8935185185185184E-4</v>
      </c>
      <c r="U173" s="51">
        <f>COUNTIF(L$2:L173,L173)</f>
        <v>14</v>
      </c>
      <c r="V173" s="51">
        <f t="shared" si="67"/>
        <v>172</v>
      </c>
      <c r="W173" s="63">
        <f t="shared" si="86"/>
        <v>3.4317129629629628E-2</v>
      </c>
      <c r="X173" s="69">
        <f t="shared" si="78"/>
        <v>3.4317129629629628E-2</v>
      </c>
      <c r="Y173" s="71">
        <f t="shared" si="68"/>
        <v>0</v>
      </c>
      <c r="Z173" s="74" t="str">
        <f t="shared" si="59"/>
        <v/>
      </c>
      <c r="AA173" s="25"/>
      <c r="AB173" s="25"/>
      <c r="AC173" s="44" t="str">
        <f t="shared" si="79"/>
        <v/>
      </c>
      <c r="AD173" s="44" t="str">
        <f t="shared" si="80"/>
        <v>MHavering 90 Joggers</v>
      </c>
      <c r="AE173" s="78">
        <f>IF(AD173="","",COUNTIF($AD$2:AD173,AD173))</f>
        <v>12</v>
      </c>
      <c r="AF173" s="79">
        <f>IF(AD173="","",SUMIF(AD$2:AD173,AD173,G$2:G173))</f>
        <v>1008</v>
      </c>
      <c r="AG173" s="79" t="str">
        <f>IF(AK173&lt;&gt;"",COUNTIF($AK$1:AK172,AK173)+AK173,IF(AL173&lt;&gt;"",COUNTIF($AL$1:AL172,AL173)+AL173,""))</f>
        <v/>
      </c>
      <c r="AH173" s="79" t="str">
        <f t="shared" si="81"/>
        <v>Havering 90 Joggers</v>
      </c>
      <c r="AI173" s="79" t="str">
        <f>IF(AND(J173="M", AH173&lt;&gt;"U/A",AE173=Prizewinners!$J$1),AF173,"")</f>
        <v/>
      </c>
      <c r="AJ173" s="44" t="str">
        <f>IF(AND(J173="F",  AH173&lt;&gt;"U/A",AE173=Prizewinners!$J$16),AF173,"")</f>
        <v/>
      </c>
      <c r="AK173" s="44" t="str">
        <f t="shared" si="82"/>
        <v/>
      </c>
      <c r="AL173" s="44" t="str">
        <f t="shared" si="83"/>
        <v/>
      </c>
      <c r="AM173" s="44" t="str">
        <f t="shared" si="87"/>
        <v>MHavering 90 Joggers12</v>
      </c>
      <c r="AN173" s="44" t="str">
        <f t="shared" si="69"/>
        <v/>
      </c>
      <c r="AO173" s="44" t="str">
        <f t="shared" si="70"/>
        <v/>
      </c>
      <c r="AP173" s="44" t="str">
        <f t="shared" si="71"/>
        <v/>
      </c>
      <c r="AQ173" s="44" t="str">
        <f t="shared" si="84"/>
        <v>Ron Dobie</v>
      </c>
    </row>
    <row r="174" spans="1:43">
      <c r="A174" s="51" t="str">
        <f t="shared" si="72"/>
        <v>FV45,8</v>
      </c>
      <c r="B174" s="51" t="str">
        <f t="shared" si="60"/>
        <v>F,53</v>
      </c>
      <c r="C174" s="50">
        <f t="shared" si="85"/>
        <v>173</v>
      </c>
      <c r="D174" s="4">
        <v>47</v>
      </c>
      <c r="E174" s="51">
        <f t="shared" si="61"/>
        <v>1</v>
      </c>
      <c r="F174" s="51">
        <f>COUNTIF(H$2:H174,H174)</f>
        <v>8</v>
      </c>
      <c r="G174" s="51">
        <f>COUNTIF(J$2:J174,J174)</f>
        <v>53</v>
      </c>
      <c r="H174" s="51" t="str">
        <f t="shared" si="62"/>
        <v>FV45</v>
      </c>
      <c r="I174" s="51" t="str">
        <f t="shared" si="63"/>
        <v>FV45</v>
      </c>
      <c r="J174" s="51" t="str">
        <f t="shared" si="64"/>
        <v>F</v>
      </c>
      <c r="K174" s="55" t="str">
        <f t="shared" si="65"/>
        <v>Alison Fryatt</v>
      </c>
      <c r="L174" s="55" t="str">
        <f t="shared" si="66"/>
        <v>Barking Road Runners</v>
      </c>
      <c r="M174" s="4"/>
      <c r="N174" s="6"/>
      <c r="O174" s="4">
        <v>30</v>
      </c>
      <c r="P174" s="58">
        <f t="shared" si="73"/>
        <v>0</v>
      </c>
      <c r="Q174" s="58">
        <f t="shared" si="74"/>
        <v>49</v>
      </c>
      <c r="R174" s="63">
        <f t="shared" si="75"/>
        <v>0</v>
      </c>
      <c r="S174" s="65">
        <f t="shared" si="76"/>
        <v>3.4027777777777775E-2</v>
      </c>
      <c r="T174" s="65">
        <f t="shared" si="77"/>
        <v>3.4722222222222224E-4</v>
      </c>
      <c r="U174" s="51">
        <f>COUNTIF(L$2:L174,L174)</f>
        <v>8</v>
      </c>
      <c r="V174" s="51">
        <f t="shared" si="67"/>
        <v>173</v>
      </c>
      <c r="W174" s="63">
        <f t="shared" si="86"/>
        <v>3.4374999999999996E-2</v>
      </c>
      <c r="X174" s="69">
        <f t="shared" si="78"/>
        <v>3.4374999999999996E-2</v>
      </c>
      <c r="Y174" s="71">
        <f t="shared" si="68"/>
        <v>0</v>
      </c>
      <c r="Z174" s="74" t="str">
        <f t="shared" si="59"/>
        <v/>
      </c>
      <c r="AA174" s="25"/>
      <c r="AB174" s="25"/>
      <c r="AC174" s="44" t="str">
        <f t="shared" si="79"/>
        <v>F7</v>
      </c>
      <c r="AD174" s="44" t="str">
        <f t="shared" si="80"/>
        <v>FBarking Road Runners</v>
      </c>
      <c r="AE174" s="78">
        <f>IF(AD174="","",COUNTIF($AD$2:AD174,AD174))</f>
        <v>3</v>
      </c>
      <c r="AF174" s="79">
        <f>IF(AD174="","",SUMIF(AD$2:AD174,AD174,G$2:G174))</f>
        <v>110</v>
      </c>
      <c r="AG174" s="79">
        <f>IF(AK174&lt;&gt;"",COUNTIF($AK$1:AK173,AK174)+AK174,IF(AL174&lt;&gt;"",COUNTIF($AL$1:AL173,AL174)+AL174,""))</f>
        <v>7</v>
      </c>
      <c r="AH174" s="79" t="str">
        <f t="shared" si="81"/>
        <v>Barking Road Runners</v>
      </c>
      <c r="AI174" s="79" t="str">
        <f>IF(AND(J174="M", AH174&lt;&gt;"U/A",AE174=Prizewinners!$J$1),AF174,"")</f>
        <v/>
      </c>
      <c r="AJ174" s="44">
        <f>IF(AND(J174="F",  AH174&lt;&gt;"U/A",AE174=Prizewinners!$J$16),AF174,"")</f>
        <v>110</v>
      </c>
      <c r="AK174" s="44" t="str">
        <f t="shared" si="82"/>
        <v/>
      </c>
      <c r="AL174" s="44">
        <f t="shared" si="83"/>
        <v>6</v>
      </c>
      <c r="AM174" s="44" t="str">
        <f t="shared" si="87"/>
        <v>FBarking Road Runners3</v>
      </c>
      <c r="AN174" s="44" t="str">
        <f t="shared" si="69"/>
        <v>Vicky Cooper</v>
      </c>
      <c r="AO174" s="44" t="str">
        <f t="shared" si="70"/>
        <v>Vicki Groves</v>
      </c>
      <c r="AP174" s="44" t="str">
        <f t="shared" si="71"/>
        <v>Alison Fryatt</v>
      </c>
      <c r="AQ174" s="44" t="str">
        <f t="shared" si="84"/>
        <v>Alison Fryatt</v>
      </c>
    </row>
    <row r="175" spans="1:43">
      <c r="A175" s="51" t="str">
        <f t="shared" si="72"/>
        <v>SW,16</v>
      </c>
      <c r="B175" s="51" t="str">
        <f t="shared" si="60"/>
        <v>F,54</v>
      </c>
      <c r="C175" s="50">
        <f t="shared" si="85"/>
        <v>174</v>
      </c>
      <c r="D175" s="4">
        <v>80</v>
      </c>
      <c r="E175" s="51">
        <f t="shared" si="61"/>
        <v>1</v>
      </c>
      <c r="F175" s="51">
        <f>COUNTIF(H$2:H175,H175)</f>
        <v>16</v>
      </c>
      <c r="G175" s="51">
        <f>COUNTIF(J$2:J175,J175)</f>
        <v>54</v>
      </c>
      <c r="H175" s="51" t="str">
        <f t="shared" si="62"/>
        <v>SW</v>
      </c>
      <c r="I175" s="51" t="str">
        <f t="shared" si="63"/>
        <v>SW</v>
      </c>
      <c r="J175" s="51" t="str">
        <f t="shared" si="64"/>
        <v>F</v>
      </c>
      <c r="K175" s="55" t="str">
        <f t="shared" si="65"/>
        <v>Emma Baldwin</v>
      </c>
      <c r="L175" s="55" t="str">
        <f t="shared" si="66"/>
        <v>East End Road Runners</v>
      </c>
      <c r="M175" s="4"/>
      <c r="N175" s="6"/>
      <c r="O175" s="4">
        <v>43</v>
      </c>
      <c r="P175" s="58">
        <f t="shared" si="73"/>
        <v>0</v>
      </c>
      <c r="Q175" s="58">
        <f t="shared" si="74"/>
        <v>49</v>
      </c>
      <c r="R175" s="63">
        <f t="shared" si="75"/>
        <v>0</v>
      </c>
      <c r="S175" s="65">
        <f t="shared" si="76"/>
        <v>3.4027777777777775E-2</v>
      </c>
      <c r="T175" s="65">
        <f t="shared" si="77"/>
        <v>4.9768518518518521E-4</v>
      </c>
      <c r="U175" s="51">
        <f>COUNTIF(L$2:L175,L175)</f>
        <v>20</v>
      </c>
      <c r="V175" s="51">
        <f t="shared" si="67"/>
        <v>174</v>
      </c>
      <c r="W175" s="63">
        <f t="shared" si="86"/>
        <v>3.4525462962962959E-2</v>
      </c>
      <c r="X175" s="69">
        <f t="shared" si="78"/>
        <v>3.4525462962962959E-2</v>
      </c>
      <c r="Y175" s="71">
        <f t="shared" si="68"/>
        <v>0</v>
      </c>
      <c r="Z175" s="74" t="str">
        <f t="shared" si="59"/>
        <v/>
      </c>
      <c r="AA175" s="25"/>
      <c r="AB175" s="25"/>
      <c r="AC175" s="44" t="str">
        <f t="shared" si="79"/>
        <v/>
      </c>
      <c r="AD175" s="44" t="str">
        <f t="shared" si="80"/>
        <v>FEast End Road Runners</v>
      </c>
      <c r="AE175" s="78">
        <f>IF(AD175="","",COUNTIF($AD$2:AD175,AD175))</f>
        <v>8</v>
      </c>
      <c r="AF175" s="79">
        <f>IF(AD175="","",SUMIF(AD$2:AD175,AD175,G$2:G175))</f>
        <v>238</v>
      </c>
      <c r="AG175" s="79" t="str">
        <f>IF(AK175&lt;&gt;"",COUNTIF($AK$1:AK174,AK175)+AK175,IF(AL175&lt;&gt;"",COUNTIF($AL$1:AL174,AL175)+AL175,""))</f>
        <v/>
      </c>
      <c r="AH175" s="79" t="str">
        <f t="shared" si="81"/>
        <v>East End Road Runners</v>
      </c>
      <c r="AI175" s="79" t="str">
        <f>IF(AND(J175="M", AH175&lt;&gt;"U/A",AE175=Prizewinners!$J$1),AF175,"")</f>
        <v/>
      </c>
      <c r="AJ175" s="44" t="str">
        <f>IF(AND(J175="F",  AH175&lt;&gt;"U/A",AE175=Prizewinners!$J$16),AF175,"")</f>
        <v/>
      </c>
      <c r="AK175" s="44" t="str">
        <f t="shared" si="82"/>
        <v/>
      </c>
      <c r="AL175" s="44" t="str">
        <f t="shared" si="83"/>
        <v/>
      </c>
      <c r="AM175" s="44" t="str">
        <f t="shared" si="87"/>
        <v>FEast End Road Runners8</v>
      </c>
      <c r="AN175" s="44" t="str">
        <f t="shared" si="69"/>
        <v/>
      </c>
      <c r="AO175" s="44" t="str">
        <f t="shared" si="70"/>
        <v/>
      </c>
      <c r="AP175" s="44" t="str">
        <f t="shared" si="71"/>
        <v/>
      </c>
      <c r="AQ175" s="44" t="str">
        <f t="shared" si="84"/>
        <v>Emma Baldwin</v>
      </c>
    </row>
    <row r="176" spans="1:43">
      <c r="A176" s="51" t="str">
        <f t="shared" si="72"/>
        <v>V50,40</v>
      </c>
      <c r="B176" s="51" t="str">
        <f t="shared" si="60"/>
        <v>M,121</v>
      </c>
      <c r="C176" s="50">
        <f t="shared" si="85"/>
        <v>175</v>
      </c>
      <c r="D176" s="4">
        <v>896</v>
      </c>
      <c r="E176" s="51">
        <f t="shared" si="61"/>
        <v>1</v>
      </c>
      <c r="F176" s="51">
        <f>COUNTIF(H$2:H176,H176)</f>
        <v>40</v>
      </c>
      <c r="G176" s="51">
        <f>COUNTIF(J$2:J176,J176)</f>
        <v>121</v>
      </c>
      <c r="H176" s="51" t="str">
        <f t="shared" si="62"/>
        <v>V50</v>
      </c>
      <c r="I176" s="51" t="str">
        <f t="shared" si="63"/>
        <v>V50</v>
      </c>
      <c r="J176" s="51" t="str">
        <f t="shared" si="64"/>
        <v>M</v>
      </c>
      <c r="K176" s="55" t="str">
        <f t="shared" si="65"/>
        <v>John Ford</v>
      </c>
      <c r="L176" s="55" t="str">
        <f t="shared" si="66"/>
        <v>Havering 90 Joggers</v>
      </c>
      <c r="M176" s="4"/>
      <c r="N176" s="6">
        <v>50</v>
      </c>
      <c r="O176" s="4">
        <v>14</v>
      </c>
      <c r="P176" s="58">
        <f t="shared" si="73"/>
        <v>0</v>
      </c>
      <c r="Q176" s="58">
        <f t="shared" si="74"/>
        <v>50</v>
      </c>
      <c r="R176" s="63">
        <f t="shared" si="75"/>
        <v>0</v>
      </c>
      <c r="S176" s="65">
        <f t="shared" si="76"/>
        <v>3.4722222222222224E-2</v>
      </c>
      <c r="T176" s="65">
        <f t="shared" si="77"/>
        <v>1.6203703703703703E-4</v>
      </c>
      <c r="U176" s="51">
        <f>COUNTIF(L$2:L176,L176)</f>
        <v>15</v>
      </c>
      <c r="V176" s="51">
        <f t="shared" si="67"/>
        <v>175</v>
      </c>
      <c r="W176" s="63">
        <f t="shared" si="86"/>
        <v>3.4884259259259261E-2</v>
      </c>
      <c r="X176" s="69">
        <f t="shared" si="78"/>
        <v>3.4884259259259261E-2</v>
      </c>
      <c r="Y176" s="71">
        <f t="shared" si="68"/>
        <v>0</v>
      </c>
      <c r="Z176" s="74" t="str">
        <f t="shared" si="59"/>
        <v/>
      </c>
      <c r="AA176" s="25"/>
      <c r="AB176" s="25"/>
      <c r="AC176" s="44" t="str">
        <f t="shared" si="79"/>
        <v/>
      </c>
      <c r="AD176" s="44" t="str">
        <f t="shared" si="80"/>
        <v>MHavering 90 Joggers</v>
      </c>
      <c r="AE176" s="78">
        <f>IF(AD176="","",COUNTIF($AD$2:AD176,AD176))</f>
        <v>13</v>
      </c>
      <c r="AF176" s="79">
        <f>IF(AD176="","",SUMIF(AD$2:AD176,AD176,G$2:G176))</f>
        <v>1129</v>
      </c>
      <c r="AG176" s="79" t="str">
        <f>IF(AK176&lt;&gt;"",COUNTIF($AK$1:AK175,AK176)+AK176,IF(AL176&lt;&gt;"",COUNTIF($AL$1:AL175,AL176)+AL176,""))</f>
        <v/>
      </c>
      <c r="AH176" s="79" t="str">
        <f t="shared" si="81"/>
        <v>Havering 90 Joggers</v>
      </c>
      <c r="AI176" s="79" t="str">
        <f>IF(AND(J176="M", AH176&lt;&gt;"U/A",AE176=Prizewinners!$J$1),AF176,"")</f>
        <v/>
      </c>
      <c r="AJ176" s="44" t="str">
        <f>IF(AND(J176="F",  AH176&lt;&gt;"U/A",AE176=Prizewinners!$J$16),AF176,"")</f>
        <v/>
      </c>
      <c r="AK176" s="44" t="str">
        <f t="shared" si="82"/>
        <v/>
      </c>
      <c r="AL176" s="44" t="str">
        <f t="shared" si="83"/>
        <v/>
      </c>
      <c r="AM176" s="44" t="str">
        <f t="shared" si="87"/>
        <v>MHavering 90 Joggers13</v>
      </c>
      <c r="AN176" s="44" t="str">
        <f t="shared" si="69"/>
        <v/>
      </c>
      <c r="AO176" s="44" t="str">
        <f t="shared" si="70"/>
        <v/>
      </c>
      <c r="AP176" s="44" t="str">
        <f t="shared" si="71"/>
        <v/>
      </c>
      <c r="AQ176" s="44" t="str">
        <f t="shared" si="84"/>
        <v>John Ford</v>
      </c>
    </row>
    <row r="177" spans="1:43">
      <c r="A177" s="51" t="str">
        <f t="shared" si="72"/>
        <v>SM,37</v>
      </c>
      <c r="B177" s="51" t="str">
        <f t="shared" si="60"/>
        <v>M,122</v>
      </c>
      <c r="C177" s="50">
        <f t="shared" si="85"/>
        <v>176</v>
      </c>
      <c r="D177" s="4">
        <v>907</v>
      </c>
      <c r="E177" s="51">
        <f t="shared" si="61"/>
        <v>1</v>
      </c>
      <c r="F177" s="51">
        <f>COUNTIF(H$2:H177,H177)</f>
        <v>37</v>
      </c>
      <c r="G177" s="51">
        <f>COUNTIF(J$2:J177,J177)</f>
        <v>122</v>
      </c>
      <c r="H177" s="51" t="str">
        <f t="shared" si="62"/>
        <v>SM</v>
      </c>
      <c r="I177" s="51" t="str">
        <f t="shared" si="63"/>
        <v>SM</v>
      </c>
      <c r="J177" s="51" t="str">
        <f t="shared" si="64"/>
        <v>M</v>
      </c>
      <c r="K177" s="55" t="str">
        <f t="shared" si="65"/>
        <v>Chris Thomas</v>
      </c>
      <c r="L177" s="55" t="str">
        <f t="shared" si="66"/>
        <v>Havering 90 Joggers</v>
      </c>
      <c r="M177" s="4"/>
      <c r="N177" s="6"/>
      <c r="O177" s="4">
        <v>29</v>
      </c>
      <c r="P177" s="58">
        <f t="shared" si="73"/>
        <v>0</v>
      </c>
      <c r="Q177" s="58">
        <f t="shared" si="74"/>
        <v>50</v>
      </c>
      <c r="R177" s="63">
        <f t="shared" si="75"/>
        <v>0</v>
      </c>
      <c r="S177" s="65">
        <f t="shared" si="76"/>
        <v>3.4722222222222224E-2</v>
      </c>
      <c r="T177" s="65">
        <f t="shared" si="77"/>
        <v>3.3564814814814812E-4</v>
      </c>
      <c r="U177" s="51">
        <f>COUNTIF(L$2:L177,L177)</f>
        <v>16</v>
      </c>
      <c r="V177" s="51">
        <f t="shared" si="67"/>
        <v>176</v>
      </c>
      <c r="W177" s="63">
        <f t="shared" si="86"/>
        <v>3.5057870370370371E-2</v>
      </c>
      <c r="X177" s="69">
        <f t="shared" si="78"/>
        <v>3.5057870370370371E-2</v>
      </c>
      <c r="Y177" s="71">
        <f t="shared" si="68"/>
        <v>0</v>
      </c>
      <c r="Z177" s="74" t="str">
        <f t="shared" si="59"/>
        <v/>
      </c>
      <c r="AA177" s="25"/>
      <c r="AB177" s="25"/>
      <c r="AC177" s="44" t="str">
        <f t="shared" si="79"/>
        <v/>
      </c>
      <c r="AD177" s="44" t="str">
        <f t="shared" si="80"/>
        <v>MHavering 90 Joggers</v>
      </c>
      <c r="AE177" s="78">
        <f>IF(AD177="","",COUNTIF($AD$2:AD177,AD177))</f>
        <v>14</v>
      </c>
      <c r="AF177" s="79">
        <f>IF(AD177="","",SUMIF(AD$2:AD177,AD177,G$2:G177))</f>
        <v>1251</v>
      </c>
      <c r="AG177" s="79" t="str">
        <f>IF(AK177&lt;&gt;"",COUNTIF($AK$1:AK176,AK177)+AK177,IF(AL177&lt;&gt;"",COUNTIF($AL$1:AL176,AL177)+AL177,""))</f>
        <v/>
      </c>
      <c r="AH177" s="79" t="str">
        <f t="shared" si="81"/>
        <v>Havering 90 Joggers</v>
      </c>
      <c r="AI177" s="79" t="str">
        <f>IF(AND(J177="M", AH177&lt;&gt;"U/A",AE177=Prizewinners!$J$1),AF177,"")</f>
        <v/>
      </c>
      <c r="AJ177" s="44" t="str">
        <f>IF(AND(J177="F",  AH177&lt;&gt;"U/A",AE177=Prizewinners!$J$16),AF177,"")</f>
        <v/>
      </c>
      <c r="AK177" s="44" t="str">
        <f t="shared" si="82"/>
        <v/>
      </c>
      <c r="AL177" s="44" t="str">
        <f t="shared" si="83"/>
        <v/>
      </c>
      <c r="AM177" s="44" t="str">
        <f t="shared" si="87"/>
        <v>MHavering 90 Joggers14</v>
      </c>
      <c r="AN177" s="44" t="str">
        <f t="shared" si="69"/>
        <v/>
      </c>
      <c r="AO177" s="44" t="str">
        <f t="shared" si="70"/>
        <v/>
      </c>
      <c r="AP177" s="44" t="str">
        <f t="shared" si="71"/>
        <v/>
      </c>
      <c r="AQ177" s="44" t="str">
        <f t="shared" si="84"/>
        <v>Chris Thomas</v>
      </c>
    </row>
    <row r="178" spans="1:43">
      <c r="A178" s="51" t="str">
        <f t="shared" si="72"/>
        <v>SM,38</v>
      </c>
      <c r="B178" s="51" t="str">
        <f t="shared" si="60"/>
        <v>M,123</v>
      </c>
      <c r="C178" s="50">
        <f t="shared" si="85"/>
        <v>177</v>
      </c>
      <c r="D178" s="4">
        <v>953</v>
      </c>
      <c r="E178" s="51">
        <f t="shared" si="61"/>
        <v>1</v>
      </c>
      <c r="F178" s="51">
        <f>COUNTIF(H$2:H178,H178)</f>
        <v>38</v>
      </c>
      <c r="G178" s="51">
        <f>COUNTIF(J$2:J178,J178)</f>
        <v>123</v>
      </c>
      <c r="H178" s="51" t="str">
        <f t="shared" si="62"/>
        <v>SM</v>
      </c>
      <c r="I178" s="51" t="str">
        <f t="shared" si="63"/>
        <v>SM</v>
      </c>
      <c r="J178" s="51" t="str">
        <f t="shared" si="64"/>
        <v>M</v>
      </c>
      <c r="K178" s="55" t="str">
        <f t="shared" si="65"/>
        <v>Neil Ansell</v>
      </c>
      <c r="L178" s="55" t="str">
        <f t="shared" si="66"/>
        <v>East End Road Runners</v>
      </c>
      <c r="M178" s="4"/>
      <c r="N178" s="6"/>
      <c r="O178" s="4">
        <v>30</v>
      </c>
      <c r="P178" s="58">
        <f t="shared" si="73"/>
        <v>0</v>
      </c>
      <c r="Q178" s="58">
        <f t="shared" si="74"/>
        <v>50</v>
      </c>
      <c r="R178" s="63">
        <f t="shared" si="75"/>
        <v>0</v>
      </c>
      <c r="S178" s="65">
        <f t="shared" si="76"/>
        <v>3.4722222222222224E-2</v>
      </c>
      <c r="T178" s="65">
        <f t="shared" si="77"/>
        <v>3.4722222222222224E-4</v>
      </c>
      <c r="U178" s="51">
        <f>COUNTIF(L$2:L178,L178)</f>
        <v>21</v>
      </c>
      <c r="V178" s="51">
        <f t="shared" si="67"/>
        <v>177</v>
      </c>
      <c r="W178" s="63">
        <f t="shared" si="86"/>
        <v>3.5069444444444445E-2</v>
      </c>
      <c r="X178" s="69">
        <f t="shared" si="78"/>
        <v>3.5069444444444445E-2</v>
      </c>
      <c r="Y178" s="71">
        <f t="shared" si="68"/>
        <v>0</v>
      </c>
      <c r="Z178" s="74" t="str">
        <f t="shared" si="59"/>
        <v/>
      </c>
      <c r="AA178" s="25"/>
      <c r="AB178" s="25"/>
      <c r="AC178" s="44" t="str">
        <f t="shared" si="79"/>
        <v/>
      </c>
      <c r="AD178" s="44" t="str">
        <f t="shared" si="80"/>
        <v>MEast End Road Runners</v>
      </c>
      <c r="AE178" s="78">
        <f>IF(AD178="","",COUNTIF($AD$2:AD178,AD178))</f>
        <v>13</v>
      </c>
      <c r="AF178" s="79">
        <f>IF(AD178="","",SUMIF(AD$2:AD178,AD178,G$2:G178))</f>
        <v>862</v>
      </c>
      <c r="AG178" s="79" t="str">
        <f>IF(AK178&lt;&gt;"",COUNTIF($AK$1:AK177,AK178)+AK178,IF(AL178&lt;&gt;"",COUNTIF($AL$1:AL177,AL178)+AL178,""))</f>
        <v/>
      </c>
      <c r="AH178" s="79" t="str">
        <f t="shared" si="81"/>
        <v>East End Road Runners</v>
      </c>
      <c r="AI178" s="79" t="str">
        <f>IF(AND(J178="M", AH178&lt;&gt;"U/A",AE178=Prizewinners!$J$1),AF178,"")</f>
        <v/>
      </c>
      <c r="AJ178" s="44" t="str">
        <f>IF(AND(J178="F",  AH178&lt;&gt;"U/A",AE178=Prizewinners!$J$16),AF178,"")</f>
        <v/>
      </c>
      <c r="AK178" s="44" t="str">
        <f t="shared" si="82"/>
        <v/>
      </c>
      <c r="AL178" s="44" t="str">
        <f t="shared" si="83"/>
        <v/>
      </c>
      <c r="AM178" s="44" t="str">
        <f t="shared" si="87"/>
        <v>MEast End Road Runners13</v>
      </c>
      <c r="AN178" s="44" t="str">
        <f t="shared" si="69"/>
        <v/>
      </c>
      <c r="AO178" s="44" t="str">
        <f t="shared" si="70"/>
        <v/>
      </c>
      <c r="AP178" s="44" t="str">
        <f t="shared" si="71"/>
        <v/>
      </c>
      <c r="AQ178" s="44" t="str">
        <f t="shared" si="84"/>
        <v>Neil Ansell</v>
      </c>
    </row>
    <row r="179" spans="1:43">
      <c r="A179" s="51" t="str">
        <f t="shared" si="72"/>
        <v>SM,39</v>
      </c>
      <c r="B179" s="51" t="str">
        <f t="shared" si="60"/>
        <v>M,124</v>
      </c>
      <c r="C179" s="50">
        <f t="shared" si="85"/>
        <v>178</v>
      </c>
      <c r="D179" s="4">
        <v>961</v>
      </c>
      <c r="E179" s="51">
        <f t="shared" si="61"/>
        <v>1</v>
      </c>
      <c r="F179" s="51">
        <f>COUNTIF(H$2:H179,H179)</f>
        <v>39</v>
      </c>
      <c r="G179" s="51">
        <f>COUNTIF(J$2:J179,J179)</f>
        <v>124</v>
      </c>
      <c r="H179" s="51" t="str">
        <f t="shared" si="62"/>
        <v>SM</v>
      </c>
      <c r="I179" s="51" t="str">
        <f t="shared" si="63"/>
        <v>SM</v>
      </c>
      <c r="J179" s="51" t="str">
        <f t="shared" si="64"/>
        <v>M</v>
      </c>
      <c r="K179" s="55" t="str">
        <f t="shared" si="65"/>
        <v>George Sceats</v>
      </c>
      <c r="L179" s="55" t="str">
        <f t="shared" si="66"/>
        <v>East End Road Runners</v>
      </c>
      <c r="M179" s="4"/>
      <c r="N179" s="6"/>
      <c r="O179" s="4">
        <v>33</v>
      </c>
      <c r="P179" s="58">
        <f t="shared" si="73"/>
        <v>0</v>
      </c>
      <c r="Q179" s="58">
        <f t="shared" si="74"/>
        <v>50</v>
      </c>
      <c r="R179" s="63">
        <f t="shared" si="75"/>
        <v>0</v>
      </c>
      <c r="S179" s="65">
        <f t="shared" si="76"/>
        <v>3.4722222222222224E-2</v>
      </c>
      <c r="T179" s="65">
        <f t="shared" si="77"/>
        <v>3.8194444444444446E-4</v>
      </c>
      <c r="U179" s="51">
        <f>COUNTIF(L$2:L179,L179)</f>
        <v>22</v>
      </c>
      <c r="V179" s="51">
        <f t="shared" si="67"/>
        <v>178</v>
      </c>
      <c r="W179" s="63">
        <f t="shared" si="86"/>
        <v>3.5104166666666665E-2</v>
      </c>
      <c r="X179" s="69">
        <f t="shared" si="78"/>
        <v>3.5104166666666665E-2</v>
      </c>
      <c r="Y179" s="71">
        <f t="shared" si="68"/>
        <v>0</v>
      </c>
      <c r="Z179" s="74" t="str">
        <f t="shared" si="59"/>
        <v/>
      </c>
      <c r="AA179" s="25"/>
      <c r="AB179" s="25"/>
      <c r="AC179" s="44" t="str">
        <f t="shared" si="79"/>
        <v/>
      </c>
      <c r="AD179" s="44" t="str">
        <f t="shared" si="80"/>
        <v>MEast End Road Runners</v>
      </c>
      <c r="AE179" s="78">
        <f>IF(AD179="","",COUNTIF($AD$2:AD179,AD179))</f>
        <v>14</v>
      </c>
      <c r="AF179" s="79">
        <f>IF(AD179="","",SUMIF(AD$2:AD179,AD179,G$2:G179))</f>
        <v>986</v>
      </c>
      <c r="AG179" s="79" t="str">
        <f>IF(AK179&lt;&gt;"",COUNTIF($AK$1:AK178,AK179)+AK179,IF(AL179&lt;&gt;"",COUNTIF($AL$1:AL178,AL179)+AL179,""))</f>
        <v/>
      </c>
      <c r="AH179" s="79" t="str">
        <f t="shared" si="81"/>
        <v>East End Road Runners</v>
      </c>
      <c r="AI179" s="79" t="str">
        <f>IF(AND(J179="M", AH179&lt;&gt;"U/A",AE179=Prizewinners!$J$1),AF179,"")</f>
        <v/>
      </c>
      <c r="AJ179" s="44" t="str">
        <f>IF(AND(J179="F",  AH179&lt;&gt;"U/A",AE179=Prizewinners!$J$16),AF179,"")</f>
        <v/>
      </c>
      <c r="AK179" s="44" t="str">
        <f t="shared" si="82"/>
        <v/>
      </c>
      <c r="AL179" s="44" t="str">
        <f t="shared" si="83"/>
        <v/>
      </c>
      <c r="AM179" s="44" t="str">
        <f t="shared" si="87"/>
        <v>MEast End Road Runners14</v>
      </c>
      <c r="AN179" s="44" t="str">
        <f t="shared" si="69"/>
        <v/>
      </c>
      <c r="AO179" s="44" t="str">
        <f t="shared" si="70"/>
        <v/>
      </c>
      <c r="AP179" s="44" t="str">
        <f t="shared" si="71"/>
        <v/>
      </c>
      <c r="AQ179" s="44" t="str">
        <f t="shared" si="84"/>
        <v>George Sceats</v>
      </c>
    </row>
    <row r="180" spans="1:43">
      <c r="A180" s="51" t="str">
        <f t="shared" si="72"/>
        <v>SW,17</v>
      </c>
      <c r="B180" s="51" t="str">
        <f t="shared" si="60"/>
        <v>F,55</v>
      </c>
      <c r="C180" s="50">
        <f t="shared" si="85"/>
        <v>179</v>
      </c>
      <c r="D180" s="4">
        <v>35</v>
      </c>
      <c r="E180" s="51">
        <f t="shared" si="61"/>
        <v>1</v>
      </c>
      <c r="F180" s="51">
        <f>COUNTIF(H$2:H180,H180)</f>
        <v>17</v>
      </c>
      <c r="G180" s="51">
        <f>COUNTIF(J$2:J180,J180)</f>
        <v>55</v>
      </c>
      <c r="H180" s="51" t="str">
        <f t="shared" si="62"/>
        <v>SW</v>
      </c>
      <c r="I180" s="51" t="str">
        <f t="shared" si="63"/>
        <v>SW</v>
      </c>
      <c r="J180" s="51" t="str">
        <f t="shared" si="64"/>
        <v>F</v>
      </c>
      <c r="K180" s="55" t="str">
        <f t="shared" si="65"/>
        <v>Victoria Bryant</v>
      </c>
      <c r="L180" s="55" t="str">
        <f t="shared" si="66"/>
        <v>Havering 90 Joggers</v>
      </c>
      <c r="M180" s="4"/>
      <c r="N180" s="6"/>
      <c r="O180" s="4">
        <v>49</v>
      </c>
      <c r="P180" s="58">
        <f t="shared" si="73"/>
        <v>0</v>
      </c>
      <c r="Q180" s="58">
        <f t="shared" si="74"/>
        <v>50</v>
      </c>
      <c r="R180" s="63">
        <f t="shared" si="75"/>
        <v>0</v>
      </c>
      <c r="S180" s="65">
        <f t="shared" si="76"/>
        <v>3.4722222222222224E-2</v>
      </c>
      <c r="T180" s="65">
        <f t="shared" si="77"/>
        <v>5.6712962962962967E-4</v>
      </c>
      <c r="U180" s="51">
        <f>COUNTIF(L$2:L180,L180)</f>
        <v>17</v>
      </c>
      <c r="V180" s="51">
        <f t="shared" si="67"/>
        <v>179</v>
      </c>
      <c r="W180" s="63">
        <f t="shared" si="86"/>
        <v>3.5289351851851856E-2</v>
      </c>
      <c r="X180" s="69">
        <f t="shared" si="78"/>
        <v>3.5289351851851856E-2</v>
      </c>
      <c r="Y180" s="71">
        <f t="shared" si="68"/>
        <v>0</v>
      </c>
      <c r="Z180" s="74" t="str">
        <f t="shared" si="59"/>
        <v/>
      </c>
      <c r="AA180" s="25"/>
      <c r="AB180" s="25"/>
      <c r="AC180" s="44" t="str">
        <f t="shared" si="79"/>
        <v>F8</v>
      </c>
      <c r="AD180" s="44" t="str">
        <f t="shared" si="80"/>
        <v>FHavering 90 Joggers</v>
      </c>
      <c r="AE180" s="78">
        <f>IF(AD180="","",COUNTIF($AD$2:AD180,AD180))</f>
        <v>3</v>
      </c>
      <c r="AF180" s="79">
        <f>IF(AD180="","",SUMIF(AD$2:AD180,AD180,G$2:G180))</f>
        <v>149</v>
      </c>
      <c r="AG180" s="79">
        <f>IF(AK180&lt;&gt;"",COUNTIF($AK$1:AK179,AK180)+AK180,IF(AL180&lt;&gt;"",COUNTIF($AL$1:AL179,AL180)+AL180,""))</f>
        <v>8</v>
      </c>
      <c r="AH180" s="79" t="str">
        <f t="shared" si="81"/>
        <v>Havering 90 Joggers</v>
      </c>
      <c r="AI180" s="79" t="str">
        <f>IF(AND(J180="M", AH180&lt;&gt;"U/A",AE180=Prizewinners!$J$1),AF180,"")</f>
        <v/>
      </c>
      <c r="AJ180" s="44">
        <f>IF(AND(J180="F",  AH180&lt;&gt;"U/A",AE180=Prizewinners!$J$16),AF180,"")</f>
        <v>149</v>
      </c>
      <c r="AK180" s="44" t="str">
        <f t="shared" si="82"/>
        <v/>
      </c>
      <c r="AL180" s="44">
        <f t="shared" si="83"/>
        <v>8</v>
      </c>
      <c r="AM180" s="44" t="str">
        <f t="shared" si="87"/>
        <v>FHavering 90 Joggers3</v>
      </c>
      <c r="AN180" s="44" t="str">
        <f t="shared" si="69"/>
        <v>Nichola Fairbairn</v>
      </c>
      <c r="AO180" s="44" t="str">
        <f t="shared" si="70"/>
        <v>Hazel Winston</v>
      </c>
      <c r="AP180" s="44" t="str">
        <f t="shared" si="71"/>
        <v>Victoria Bryant</v>
      </c>
      <c r="AQ180" s="44" t="str">
        <f t="shared" si="84"/>
        <v>Victoria Bryant</v>
      </c>
    </row>
    <row r="181" spans="1:43">
      <c r="A181" s="51" t="str">
        <f t="shared" si="72"/>
        <v>FV35,21</v>
      </c>
      <c r="B181" s="51" t="str">
        <f t="shared" si="60"/>
        <v>F,56</v>
      </c>
      <c r="C181" s="50">
        <f t="shared" si="85"/>
        <v>180</v>
      </c>
      <c r="D181" s="4">
        <v>41</v>
      </c>
      <c r="E181" s="51">
        <f t="shared" si="61"/>
        <v>1</v>
      </c>
      <c r="F181" s="51">
        <f>COUNTIF(H$2:H181,H181)</f>
        <v>21</v>
      </c>
      <c r="G181" s="51">
        <f>COUNTIF(J$2:J181,J181)</f>
        <v>56</v>
      </c>
      <c r="H181" s="51" t="str">
        <f t="shared" si="62"/>
        <v>FV35</v>
      </c>
      <c r="I181" s="51" t="str">
        <f t="shared" si="63"/>
        <v>FV35</v>
      </c>
      <c r="J181" s="51" t="str">
        <f t="shared" si="64"/>
        <v>F</v>
      </c>
      <c r="K181" s="55" t="str">
        <f t="shared" si="65"/>
        <v>Joanne Reeves</v>
      </c>
      <c r="L181" s="55" t="str">
        <f t="shared" si="66"/>
        <v>Havering 90 Joggers</v>
      </c>
      <c r="M181" s="4"/>
      <c r="N181" s="6"/>
      <c r="O181" s="4">
        <v>50</v>
      </c>
      <c r="P181" s="58">
        <f t="shared" si="73"/>
        <v>0</v>
      </c>
      <c r="Q181" s="58">
        <f t="shared" si="74"/>
        <v>50</v>
      </c>
      <c r="R181" s="63">
        <f t="shared" si="75"/>
        <v>0</v>
      </c>
      <c r="S181" s="65">
        <f t="shared" si="76"/>
        <v>3.4722222222222224E-2</v>
      </c>
      <c r="T181" s="65">
        <f t="shared" si="77"/>
        <v>5.7870370370370367E-4</v>
      </c>
      <c r="U181" s="51">
        <f>COUNTIF(L$2:L181,L181)</f>
        <v>18</v>
      </c>
      <c r="V181" s="51">
        <f t="shared" si="67"/>
        <v>180</v>
      </c>
      <c r="W181" s="63">
        <f t="shared" si="86"/>
        <v>3.530092592592593E-2</v>
      </c>
      <c r="X181" s="69">
        <f t="shared" si="78"/>
        <v>3.530092592592593E-2</v>
      </c>
      <c r="Y181" s="71">
        <f t="shared" si="68"/>
        <v>0</v>
      </c>
      <c r="Z181" s="74" t="str">
        <f t="shared" si="59"/>
        <v/>
      </c>
      <c r="AA181" s="25"/>
      <c r="AB181" s="25"/>
      <c r="AC181" s="44" t="str">
        <f t="shared" si="79"/>
        <v/>
      </c>
      <c r="AD181" s="44" t="str">
        <f t="shared" si="80"/>
        <v>FHavering 90 Joggers</v>
      </c>
      <c r="AE181" s="78">
        <f>IF(AD181="","",COUNTIF($AD$2:AD181,AD181))</f>
        <v>4</v>
      </c>
      <c r="AF181" s="79">
        <f>IF(AD181="","",SUMIF(AD$2:AD181,AD181,G$2:G181))</f>
        <v>205</v>
      </c>
      <c r="AG181" s="79" t="str">
        <f>IF(AK181&lt;&gt;"",COUNTIF($AK$1:AK180,AK181)+AK181,IF(AL181&lt;&gt;"",COUNTIF($AL$1:AL180,AL181)+AL181,""))</f>
        <v/>
      </c>
      <c r="AH181" s="79" t="str">
        <f t="shared" si="81"/>
        <v>Havering 90 Joggers</v>
      </c>
      <c r="AI181" s="79" t="str">
        <f>IF(AND(J181="M", AH181&lt;&gt;"U/A",AE181=Prizewinners!$J$1),AF181,"")</f>
        <v/>
      </c>
      <c r="AJ181" s="44" t="str">
        <f>IF(AND(J181="F",  AH181&lt;&gt;"U/A",AE181=Prizewinners!$J$16),AF181,"")</f>
        <v/>
      </c>
      <c r="AK181" s="44" t="str">
        <f t="shared" si="82"/>
        <v/>
      </c>
      <c r="AL181" s="44" t="str">
        <f t="shared" si="83"/>
        <v/>
      </c>
      <c r="AM181" s="44" t="str">
        <f t="shared" si="87"/>
        <v>FHavering 90 Joggers4</v>
      </c>
      <c r="AN181" s="44" t="str">
        <f t="shared" si="69"/>
        <v/>
      </c>
      <c r="AO181" s="44" t="str">
        <f t="shared" si="70"/>
        <v/>
      </c>
      <c r="AP181" s="44" t="str">
        <f t="shared" si="71"/>
        <v/>
      </c>
      <c r="AQ181" s="44" t="str">
        <f t="shared" si="84"/>
        <v>Joanne Reeves</v>
      </c>
    </row>
    <row r="182" spans="1:43">
      <c r="A182" s="51" t="str">
        <f t="shared" si="72"/>
        <v>V60,10</v>
      </c>
      <c r="B182" s="51" t="str">
        <f t="shared" si="60"/>
        <v>M,125</v>
      </c>
      <c r="C182" s="50">
        <f t="shared" si="85"/>
        <v>181</v>
      </c>
      <c r="D182" s="4">
        <v>911</v>
      </c>
      <c r="E182" s="51">
        <f t="shared" si="61"/>
        <v>1</v>
      </c>
      <c r="F182" s="51">
        <f>COUNTIF(H$2:H182,H182)</f>
        <v>10</v>
      </c>
      <c r="G182" s="51">
        <f>COUNTIF(J$2:J182,J182)</f>
        <v>125</v>
      </c>
      <c r="H182" s="51" t="str">
        <f t="shared" si="62"/>
        <v>V60</v>
      </c>
      <c r="I182" s="51" t="str">
        <f t="shared" si="63"/>
        <v>V60</v>
      </c>
      <c r="J182" s="51" t="str">
        <f t="shared" si="64"/>
        <v>M</v>
      </c>
      <c r="K182" s="55" t="str">
        <f t="shared" si="65"/>
        <v>Doug Adams</v>
      </c>
      <c r="L182" s="55" t="str">
        <f t="shared" si="66"/>
        <v>Dagenham 88</v>
      </c>
      <c r="M182" s="4"/>
      <c r="N182" s="6"/>
      <c r="O182" s="4">
        <v>52</v>
      </c>
      <c r="P182" s="58">
        <f t="shared" si="73"/>
        <v>0</v>
      </c>
      <c r="Q182" s="58">
        <f t="shared" si="74"/>
        <v>50</v>
      </c>
      <c r="R182" s="63">
        <f t="shared" si="75"/>
        <v>0</v>
      </c>
      <c r="S182" s="65">
        <f t="shared" si="76"/>
        <v>3.4722222222222224E-2</v>
      </c>
      <c r="T182" s="65">
        <f t="shared" si="77"/>
        <v>6.018518518518519E-4</v>
      </c>
      <c r="U182" s="51">
        <f>COUNTIF(L$2:L182,L182)</f>
        <v>8</v>
      </c>
      <c r="V182" s="51">
        <f t="shared" si="67"/>
        <v>181</v>
      </c>
      <c r="W182" s="63">
        <f t="shared" si="86"/>
        <v>3.5324074074074077E-2</v>
      </c>
      <c r="X182" s="69">
        <f t="shared" si="78"/>
        <v>3.5324074074074077E-2</v>
      </c>
      <c r="Y182" s="71">
        <f t="shared" si="68"/>
        <v>0</v>
      </c>
      <c r="Z182" s="74" t="str">
        <f t="shared" si="59"/>
        <v/>
      </c>
      <c r="AA182" s="25"/>
      <c r="AB182" s="25"/>
      <c r="AC182" s="44" t="str">
        <f t="shared" si="79"/>
        <v/>
      </c>
      <c r="AD182" s="44" t="str">
        <f t="shared" si="80"/>
        <v>MDagenham 88</v>
      </c>
      <c r="AE182" s="78">
        <f>IF(AD182="","",COUNTIF($AD$2:AD182,AD182))</f>
        <v>5</v>
      </c>
      <c r="AF182" s="79">
        <f>IF(AD182="","",SUMIF(AD$2:AD182,AD182,G$2:G182))</f>
        <v>308</v>
      </c>
      <c r="AG182" s="79" t="str">
        <f>IF(AK182&lt;&gt;"",COUNTIF($AK$1:AK181,AK182)+AK182,IF(AL182&lt;&gt;"",COUNTIF($AL$1:AL181,AL182)+AL182,""))</f>
        <v/>
      </c>
      <c r="AH182" s="79" t="str">
        <f t="shared" si="81"/>
        <v>Dagenham 88</v>
      </c>
      <c r="AI182" s="79" t="str">
        <f>IF(AND(J182="M", AH182&lt;&gt;"U/A",AE182=Prizewinners!$J$1),AF182,"")</f>
        <v/>
      </c>
      <c r="AJ182" s="44" t="str">
        <f>IF(AND(J182="F",  AH182&lt;&gt;"U/A",AE182=Prizewinners!$J$16),AF182,"")</f>
        <v/>
      </c>
      <c r="AK182" s="44" t="str">
        <f t="shared" si="82"/>
        <v/>
      </c>
      <c r="AL182" s="44" t="str">
        <f t="shared" si="83"/>
        <v/>
      </c>
      <c r="AM182" s="44" t="str">
        <f t="shared" si="87"/>
        <v>MDagenham 885</v>
      </c>
      <c r="AN182" s="44" t="str">
        <f t="shared" si="69"/>
        <v/>
      </c>
      <c r="AO182" s="44" t="str">
        <f t="shared" si="70"/>
        <v/>
      </c>
      <c r="AP182" s="44" t="str">
        <f t="shared" si="71"/>
        <v/>
      </c>
      <c r="AQ182" s="44" t="str">
        <f t="shared" si="84"/>
        <v>Doug Adams</v>
      </c>
    </row>
    <row r="183" spans="1:43">
      <c r="A183" s="51" t="str">
        <f t="shared" si="72"/>
        <v>V50,41</v>
      </c>
      <c r="B183" s="51" t="str">
        <f t="shared" si="60"/>
        <v>M,126</v>
      </c>
      <c r="C183" s="50">
        <f t="shared" si="85"/>
        <v>182</v>
      </c>
      <c r="D183" s="4">
        <v>915</v>
      </c>
      <c r="E183" s="51">
        <f t="shared" si="61"/>
        <v>1</v>
      </c>
      <c r="F183" s="51">
        <f>COUNTIF(H$2:H183,H183)</f>
        <v>41</v>
      </c>
      <c r="G183" s="51">
        <f>COUNTIF(J$2:J183,J183)</f>
        <v>126</v>
      </c>
      <c r="H183" s="51" t="str">
        <f t="shared" si="62"/>
        <v>V50</v>
      </c>
      <c r="I183" s="51" t="str">
        <f t="shared" si="63"/>
        <v>V50</v>
      </c>
      <c r="J183" s="51" t="str">
        <f t="shared" si="64"/>
        <v>M</v>
      </c>
      <c r="K183" s="55" t="str">
        <f t="shared" si="65"/>
        <v>Nigel Swaby</v>
      </c>
      <c r="L183" s="55" t="str">
        <f t="shared" si="66"/>
        <v>Barking Road Runners</v>
      </c>
      <c r="M183" s="4"/>
      <c r="N183" s="6">
        <v>51</v>
      </c>
      <c r="O183" s="4">
        <v>18</v>
      </c>
      <c r="P183" s="58">
        <f t="shared" si="73"/>
        <v>0</v>
      </c>
      <c r="Q183" s="58">
        <f t="shared" si="74"/>
        <v>51</v>
      </c>
      <c r="R183" s="63">
        <f t="shared" si="75"/>
        <v>0</v>
      </c>
      <c r="S183" s="65">
        <f t="shared" si="76"/>
        <v>3.5416666666666666E-2</v>
      </c>
      <c r="T183" s="65">
        <f t="shared" si="77"/>
        <v>2.0833333333333335E-4</v>
      </c>
      <c r="U183" s="51">
        <f>COUNTIF(L$2:L183,L183)</f>
        <v>9</v>
      </c>
      <c r="V183" s="51">
        <f t="shared" si="67"/>
        <v>182</v>
      </c>
      <c r="W183" s="63">
        <f t="shared" si="86"/>
        <v>3.5624999999999997E-2</v>
      </c>
      <c r="X183" s="69">
        <f t="shared" si="78"/>
        <v>3.5624999999999997E-2</v>
      </c>
      <c r="Y183" s="71">
        <f t="shared" si="68"/>
        <v>0</v>
      </c>
      <c r="Z183" s="74" t="str">
        <f t="shared" si="59"/>
        <v/>
      </c>
      <c r="AA183" s="25"/>
      <c r="AB183" s="25"/>
      <c r="AC183" s="44" t="str">
        <f t="shared" si="79"/>
        <v/>
      </c>
      <c r="AD183" s="44" t="str">
        <f t="shared" si="80"/>
        <v>MBarking Road Runners</v>
      </c>
      <c r="AE183" s="78">
        <f>IF(AD183="","",COUNTIF($AD$2:AD183,AD183))</f>
        <v>6</v>
      </c>
      <c r="AF183" s="79">
        <f>IF(AD183="","",SUMIF(AD$2:AD183,AD183,G$2:G183))</f>
        <v>412</v>
      </c>
      <c r="AG183" s="79" t="str">
        <f>IF(AK183&lt;&gt;"",COUNTIF($AK$1:AK182,AK183)+AK183,IF(AL183&lt;&gt;"",COUNTIF($AL$1:AL182,AL183)+AL183,""))</f>
        <v/>
      </c>
      <c r="AH183" s="79" t="str">
        <f t="shared" si="81"/>
        <v>Barking Road Runners</v>
      </c>
      <c r="AI183" s="79" t="str">
        <f>IF(AND(J183="M", AH183&lt;&gt;"U/A",AE183=Prizewinners!$J$1),AF183,"")</f>
        <v/>
      </c>
      <c r="AJ183" s="44" t="str">
        <f>IF(AND(J183="F",  AH183&lt;&gt;"U/A",AE183=Prizewinners!$J$16),AF183,"")</f>
        <v/>
      </c>
      <c r="AK183" s="44" t="str">
        <f t="shared" si="82"/>
        <v/>
      </c>
      <c r="AL183" s="44" t="str">
        <f t="shared" si="83"/>
        <v/>
      </c>
      <c r="AM183" s="44" t="str">
        <f t="shared" si="87"/>
        <v>MBarking Road Runners6</v>
      </c>
      <c r="AN183" s="44" t="str">
        <f t="shared" si="69"/>
        <v/>
      </c>
      <c r="AO183" s="44" t="str">
        <f t="shared" si="70"/>
        <v/>
      </c>
      <c r="AP183" s="44" t="str">
        <f t="shared" si="71"/>
        <v/>
      </c>
      <c r="AQ183" s="44" t="str">
        <f t="shared" si="84"/>
        <v>Nigel Swaby</v>
      </c>
    </row>
    <row r="184" spans="1:43">
      <c r="A184" s="51" t="str">
        <f t="shared" si="72"/>
        <v>V50,42</v>
      </c>
      <c r="B184" s="51" t="str">
        <f t="shared" si="60"/>
        <v>M,127</v>
      </c>
      <c r="C184" s="50">
        <f t="shared" si="85"/>
        <v>183</v>
      </c>
      <c r="D184" s="4">
        <v>861</v>
      </c>
      <c r="E184" s="51">
        <f t="shared" si="61"/>
        <v>1</v>
      </c>
      <c r="F184" s="51">
        <f>COUNTIF(H$2:H184,H184)</f>
        <v>42</v>
      </c>
      <c r="G184" s="51">
        <f>COUNTIF(J$2:J184,J184)</f>
        <v>127</v>
      </c>
      <c r="H184" s="51" t="str">
        <f t="shared" si="62"/>
        <v>V50</v>
      </c>
      <c r="I184" s="51" t="str">
        <f t="shared" si="63"/>
        <v>V50</v>
      </c>
      <c r="J184" s="51" t="str">
        <f t="shared" si="64"/>
        <v>M</v>
      </c>
      <c r="K184" s="55" t="str">
        <f t="shared" si="65"/>
        <v>Don Bennett</v>
      </c>
      <c r="L184" s="55" t="str">
        <f t="shared" si="66"/>
        <v>East London Runners</v>
      </c>
      <c r="M184" s="4"/>
      <c r="N184" s="6"/>
      <c r="O184" s="4">
        <v>22</v>
      </c>
      <c r="P184" s="58">
        <f t="shared" si="73"/>
        <v>0</v>
      </c>
      <c r="Q184" s="58">
        <f t="shared" si="74"/>
        <v>51</v>
      </c>
      <c r="R184" s="63">
        <f t="shared" si="75"/>
        <v>0</v>
      </c>
      <c r="S184" s="65">
        <f t="shared" si="76"/>
        <v>3.5416666666666666E-2</v>
      </c>
      <c r="T184" s="65">
        <f t="shared" si="77"/>
        <v>2.5462962962962961E-4</v>
      </c>
      <c r="U184" s="51">
        <f>COUNTIF(L$2:L184,L184)</f>
        <v>50</v>
      </c>
      <c r="V184" s="51">
        <f t="shared" si="67"/>
        <v>183</v>
      </c>
      <c r="W184" s="63">
        <f t="shared" si="86"/>
        <v>3.5671296296296298E-2</v>
      </c>
      <c r="X184" s="69">
        <f t="shared" si="78"/>
        <v>3.5671296296296298E-2</v>
      </c>
      <c r="Y184" s="71">
        <f t="shared" si="68"/>
        <v>0</v>
      </c>
      <c r="Z184" s="74" t="str">
        <f t="shared" si="59"/>
        <v/>
      </c>
      <c r="AA184" s="25"/>
      <c r="AB184" s="25"/>
      <c r="AC184" s="44" t="str">
        <f t="shared" si="79"/>
        <v/>
      </c>
      <c r="AD184" s="44" t="str">
        <f t="shared" si="80"/>
        <v>MEast London Runners</v>
      </c>
      <c r="AE184" s="78">
        <f>IF(AD184="","",COUNTIF($AD$2:AD184,AD184))</f>
        <v>35</v>
      </c>
      <c r="AF184" s="79">
        <f>IF(AD184="","",SUMIF(AD$2:AD184,AD184,G$2:G184))</f>
        <v>1939</v>
      </c>
      <c r="AG184" s="79" t="str">
        <f>IF(AK184&lt;&gt;"",COUNTIF($AK$1:AK183,AK184)+AK184,IF(AL184&lt;&gt;"",COUNTIF($AL$1:AL183,AL184)+AL184,""))</f>
        <v/>
      </c>
      <c r="AH184" s="79" t="str">
        <f t="shared" si="81"/>
        <v>East London Runners</v>
      </c>
      <c r="AI184" s="79" t="str">
        <f>IF(AND(J184="M", AH184&lt;&gt;"U/A",AE184=Prizewinners!$J$1),AF184,"")</f>
        <v/>
      </c>
      <c r="AJ184" s="44" t="str">
        <f>IF(AND(J184="F",  AH184&lt;&gt;"U/A",AE184=Prizewinners!$J$16),AF184,"")</f>
        <v/>
      </c>
      <c r="AK184" s="44" t="str">
        <f t="shared" si="82"/>
        <v/>
      </c>
      <c r="AL184" s="44" t="str">
        <f t="shared" si="83"/>
        <v/>
      </c>
      <c r="AM184" s="44" t="str">
        <f t="shared" si="87"/>
        <v>MEast London Runners35</v>
      </c>
      <c r="AN184" s="44" t="str">
        <f t="shared" si="69"/>
        <v/>
      </c>
      <c r="AO184" s="44" t="str">
        <f t="shared" si="70"/>
        <v/>
      </c>
      <c r="AP184" s="44" t="str">
        <f t="shared" si="71"/>
        <v/>
      </c>
      <c r="AQ184" s="44" t="str">
        <f t="shared" si="84"/>
        <v>Don Bennett</v>
      </c>
    </row>
    <row r="185" spans="1:43">
      <c r="A185" s="51" t="str">
        <f t="shared" si="72"/>
        <v>V40,34</v>
      </c>
      <c r="B185" s="51" t="str">
        <f t="shared" si="60"/>
        <v>m,128</v>
      </c>
      <c r="C185" s="50">
        <f t="shared" si="85"/>
        <v>184</v>
      </c>
      <c r="D185" s="4">
        <v>798</v>
      </c>
      <c r="E185" s="51">
        <f t="shared" si="61"/>
        <v>1</v>
      </c>
      <c r="F185" s="51">
        <f>COUNTIF(H$2:H185,H185)</f>
        <v>34</v>
      </c>
      <c r="G185" s="51">
        <f>COUNTIF(J$2:J185,J185)</f>
        <v>128</v>
      </c>
      <c r="H185" s="51" t="str">
        <f t="shared" si="62"/>
        <v>V40</v>
      </c>
      <c r="I185" s="51" t="str">
        <f t="shared" si="63"/>
        <v>V40</v>
      </c>
      <c r="J185" s="51" t="str">
        <f t="shared" si="64"/>
        <v>m</v>
      </c>
      <c r="K185" s="55" t="str">
        <f t="shared" si="65"/>
        <v>Andy Preston</v>
      </c>
      <c r="L185" s="55" t="str">
        <f t="shared" si="66"/>
        <v>Serpentine</v>
      </c>
      <c r="M185" s="4"/>
      <c r="N185" s="6"/>
      <c r="O185" s="4">
        <v>26</v>
      </c>
      <c r="P185" s="58">
        <f t="shared" si="73"/>
        <v>0</v>
      </c>
      <c r="Q185" s="58">
        <f t="shared" si="74"/>
        <v>51</v>
      </c>
      <c r="R185" s="63">
        <f t="shared" si="75"/>
        <v>0</v>
      </c>
      <c r="S185" s="65">
        <f t="shared" si="76"/>
        <v>3.5416666666666666E-2</v>
      </c>
      <c r="T185" s="65">
        <f t="shared" si="77"/>
        <v>3.0092592592592595E-4</v>
      </c>
      <c r="U185" s="51">
        <f>COUNTIF(L$2:L185,L185)</f>
        <v>1</v>
      </c>
      <c r="V185" s="51">
        <f t="shared" si="67"/>
        <v>184</v>
      </c>
      <c r="W185" s="63">
        <f t="shared" si="86"/>
        <v>3.5717592592592592E-2</v>
      </c>
      <c r="X185" s="69">
        <f t="shared" si="78"/>
        <v>3.5717592592592592E-2</v>
      </c>
      <c r="Y185" s="71">
        <f t="shared" si="68"/>
        <v>0</v>
      </c>
      <c r="Z185" s="74" t="str">
        <f t="shared" si="59"/>
        <v/>
      </c>
      <c r="AA185" s="25"/>
      <c r="AB185" s="25"/>
      <c r="AC185" s="44" t="str">
        <f t="shared" si="79"/>
        <v/>
      </c>
      <c r="AD185" s="44" t="str">
        <f t="shared" si="80"/>
        <v>mSerpentine</v>
      </c>
      <c r="AE185" s="78">
        <f>IF(AD185="","",COUNTIF($AD$2:AD185,AD185))</f>
        <v>1</v>
      </c>
      <c r="AF185" s="79">
        <f>IF(AD185="","",SUMIF(AD$2:AD185,AD185,G$2:G185))</f>
        <v>128</v>
      </c>
      <c r="AG185" s="79" t="str">
        <f>IF(AK185&lt;&gt;"",COUNTIF($AK$1:AK184,AK185)+AK185,IF(AL185&lt;&gt;"",COUNTIF($AL$1:AL184,AL185)+AL185,""))</f>
        <v/>
      </c>
      <c r="AH185" s="79" t="str">
        <f t="shared" si="81"/>
        <v>Serpentine</v>
      </c>
      <c r="AI185" s="79" t="str">
        <f>IF(AND(J185="M", AH185&lt;&gt;"U/A",AE185=Prizewinners!$J$1),AF185,"")</f>
        <v/>
      </c>
      <c r="AJ185" s="44" t="str">
        <f>IF(AND(J185="F",  AH185&lt;&gt;"U/A",AE185=Prizewinners!$J$16),AF185,"")</f>
        <v/>
      </c>
      <c r="AK185" s="44" t="str">
        <f t="shared" si="82"/>
        <v/>
      </c>
      <c r="AL185" s="44" t="str">
        <f t="shared" si="83"/>
        <v/>
      </c>
      <c r="AM185" s="44" t="str">
        <f t="shared" si="87"/>
        <v>mSerpentine1</v>
      </c>
      <c r="AN185" s="44" t="str">
        <f t="shared" si="69"/>
        <v/>
      </c>
      <c r="AO185" s="44" t="str">
        <f t="shared" si="70"/>
        <v/>
      </c>
      <c r="AP185" s="44" t="str">
        <f t="shared" si="71"/>
        <v/>
      </c>
      <c r="AQ185" s="44" t="str">
        <f t="shared" si="84"/>
        <v>Andy Preston</v>
      </c>
    </row>
    <row r="186" spans="1:43">
      <c r="A186" s="51" t="str">
        <f t="shared" si="72"/>
        <v>FV35,22</v>
      </c>
      <c r="B186" s="51" t="str">
        <f t="shared" si="60"/>
        <v>f,57</v>
      </c>
      <c r="C186" s="50">
        <f t="shared" si="85"/>
        <v>185</v>
      </c>
      <c r="D186" s="4">
        <v>100</v>
      </c>
      <c r="E186" s="51">
        <f t="shared" si="61"/>
        <v>1</v>
      </c>
      <c r="F186" s="51">
        <f>COUNTIF(H$2:H186,H186)</f>
        <v>22</v>
      </c>
      <c r="G186" s="51">
        <f>COUNTIF(J$2:J186,J186)</f>
        <v>57</v>
      </c>
      <c r="H186" s="51" t="str">
        <f t="shared" si="62"/>
        <v>FV35</v>
      </c>
      <c r="I186" s="51" t="str">
        <f t="shared" si="63"/>
        <v>FV35</v>
      </c>
      <c r="J186" s="51" t="str">
        <f t="shared" si="64"/>
        <v>f</v>
      </c>
      <c r="K186" s="55" t="str">
        <f t="shared" si="65"/>
        <v>Cristina Cooper</v>
      </c>
      <c r="L186" s="55" t="str">
        <f t="shared" si="66"/>
        <v>Serpentine</v>
      </c>
      <c r="M186" s="4"/>
      <c r="N186" s="6"/>
      <c r="O186" s="4">
        <v>26</v>
      </c>
      <c r="P186" s="58">
        <f t="shared" si="73"/>
        <v>0</v>
      </c>
      <c r="Q186" s="58">
        <f t="shared" si="74"/>
        <v>51</v>
      </c>
      <c r="R186" s="63">
        <f t="shared" si="75"/>
        <v>0</v>
      </c>
      <c r="S186" s="65">
        <f t="shared" si="76"/>
        <v>3.5416666666666666E-2</v>
      </c>
      <c r="T186" s="65">
        <f t="shared" si="77"/>
        <v>3.0092592592592595E-4</v>
      </c>
      <c r="U186" s="51">
        <f>COUNTIF(L$2:L186,L186)</f>
        <v>2</v>
      </c>
      <c r="V186" s="51">
        <f t="shared" si="67"/>
        <v>185</v>
      </c>
      <c r="W186" s="63">
        <f t="shared" si="86"/>
        <v>3.5717592592592592E-2</v>
      </c>
      <c r="X186" s="69">
        <f t="shared" si="78"/>
        <v>3.5717592592592592E-2</v>
      </c>
      <c r="Y186" s="71">
        <f t="shared" si="68"/>
        <v>0</v>
      </c>
      <c r="Z186" s="74" t="str">
        <f t="shared" si="59"/>
        <v/>
      </c>
      <c r="AA186" s="25"/>
      <c r="AB186" s="25"/>
      <c r="AC186" s="44" t="str">
        <f t="shared" si="79"/>
        <v/>
      </c>
      <c r="AD186" s="44" t="str">
        <f t="shared" si="80"/>
        <v>fSerpentine</v>
      </c>
      <c r="AE186" s="78">
        <f>IF(AD186="","",COUNTIF($AD$2:AD186,AD186))</f>
        <v>1</v>
      </c>
      <c r="AF186" s="79">
        <f>IF(AD186="","",SUMIF(AD$2:AD186,AD186,G$2:G186))</f>
        <v>57</v>
      </c>
      <c r="AG186" s="79" t="str">
        <f>IF(AK186&lt;&gt;"",COUNTIF($AK$1:AK185,AK186)+AK186,IF(AL186&lt;&gt;"",COUNTIF($AL$1:AL185,AL186)+AL186,""))</f>
        <v/>
      </c>
      <c r="AH186" s="79" t="str">
        <f t="shared" si="81"/>
        <v>Serpentine</v>
      </c>
      <c r="AI186" s="79" t="str">
        <f>IF(AND(J186="M", AH186&lt;&gt;"U/A",AE186=Prizewinners!$J$1),AF186,"")</f>
        <v/>
      </c>
      <c r="AJ186" s="44" t="str">
        <f>IF(AND(J186="F",  AH186&lt;&gt;"U/A",AE186=Prizewinners!$J$16),AF186,"")</f>
        <v/>
      </c>
      <c r="AK186" s="44" t="str">
        <f t="shared" si="82"/>
        <v/>
      </c>
      <c r="AL186" s="44" t="str">
        <f t="shared" si="83"/>
        <v/>
      </c>
      <c r="AM186" s="44" t="str">
        <f t="shared" si="87"/>
        <v>fSerpentine1</v>
      </c>
      <c r="AN186" s="44" t="str">
        <f t="shared" si="69"/>
        <v/>
      </c>
      <c r="AO186" s="44" t="str">
        <f t="shared" si="70"/>
        <v/>
      </c>
      <c r="AP186" s="44" t="str">
        <f t="shared" si="71"/>
        <v/>
      </c>
      <c r="AQ186" s="44" t="str">
        <f t="shared" si="84"/>
        <v>Cristina Cooper</v>
      </c>
    </row>
    <row r="187" spans="1:43">
      <c r="A187" s="51" t="str">
        <f t="shared" si="72"/>
        <v>V40,35</v>
      </c>
      <c r="B187" s="51" t="str">
        <f t="shared" si="60"/>
        <v>M,129</v>
      </c>
      <c r="C187" s="50">
        <f t="shared" si="85"/>
        <v>186</v>
      </c>
      <c r="D187" s="4">
        <v>917</v>
      </c>
      <c r="E187" s="51">
        <f t="shared" si="61"/>
        <v>1</v>
      </c>
      <c r="F187" s="51">
        <f>COUNTIF(H$2:H187,H187)</f>
        <v>35</v>
      </c>
      <c r="G187" s="51">
        <f>COUNTIF(J$2:J187,J187)</f>
        <v>129</v>
      </c>
      <c r="H187" s="51" t="str">
        <f t="shared" si="62"/>
        <v>V40</v>
      </c>
      <c r="I187" s="51" t="str">
        <f t="shared" si="63"/>
        <v>V40</v>
      </c>
      <c r="J187" s="51" t="str">
        <f t="shared" si="64"/>
        <v>M</v>
      </c>
      <c r="K187" s="55" t="str">
        <f t="shared" si="65"/>
        <v>Andrew Gwilliam</v>
      </c>
      <c r="L187" s="55" t="str">
        <f t="shared" si="66"/>
        <v>Barking Road Runners</v>
      </c>
      <c r="M187" s="4"/>
      <c r="N187" s="6"/>
      <c r="O187" s="4">
        <v>26</v>
      </c>
      <c r="P187" s="58">
        <f t="shared" si="73"/>
        <v>0</v>
      </c>
      <c r="Q187" s="58">
        <f t="shared" si="74"/>
        <v>51</v>
      </c>
      <c r="R187" s="63">
        <f t="shared" si="75"/>
        <v>0</v>
      </c>
      <c r="S187" s="65">
        <f t="shared" si="76"/>
        <v>3.5416666666666666E-2</v>
      </c>
      <c r="T187" s="65">
        <f t="shared" si="77"/>
        <v>3.0092592592592595E-4</v>
      </c>
      <c r="U187" s="51">
        <f>COUNTIF(L$2:L187,L187)</f>
        <v>10</v>
      </c>
      <c r="V187" s="51">
        <f t="shared" si="67"/>
        <v>186</v>
      </c>
      <c r="W187" s="63">
        <f t="shared" si="86"/>
        <v>3.5717592592592592E-2</v>
      </c>
      <c r="X187" s="69">
        <f t="shared" si="78"/>
        <v>3.5717592592592592E-2</v>
      </c>
      <c r="Y187" s="71">
        <f t="shared" si="68"/>
        <v>0</v>
      </c>
      <c r="Z187" s="74" t="str">
        <f t="shared" si="59"/>
        <v/>
      </c>
      <c r="AA187" s="25"/>
      <c r="AB187" s="25"/>
      <c r="AC187" s="44" t="str">
        <f t="shared" si="79"/>
        <v/>
      </c>
      <c r="AD187" s="44" t="str">
        <f t="shared" si="80"/>
        <v>MBarking Road Runners</v>
      </c>
      <c r="AE187" s="78">
        <f>IF(AD187="","",COUNTIF($AD$2:AD187,AD187))</f>
        <v>7</v>
      </c>
      <c r="AF187" s="79">
        <f>IF(AD187="","",SUMIF(AD$2:AD187,AD187,G$2:G187))</f>
        <v>541</v>
      </c>
      <c r="AG187" s="79" t="str">
        <f>IF(AK187&lt;&gt;"",COUNTIF($AK$1:AK186,AK187)+AK187,IF(AL187&lt;&gt;"",COUNTIF($AL$1:AL186,AL187)+AL187,""))</f>
        <v/>
      </c>
      <c r="AH187" s="79" t="str">
        <f t="shared" si="81"/>
        <v>Barking Road Runners</v>
      </c>
      <c r="AI187" s="79" t="str">
        <f>IF(AND(J187="M", AH187&lt;&gt;"U/A",AE187=Prizewinners!$J$1),AF187,"")</f>
        <v/>
      </c>
      <c r="AJ187" s="44" t="str">
        <f>IF(AND(J187="F",  AH187&lt;&gt;"U/A",AE187=Prizewinners!$J$16),AF187,"")</f>
        <v/>
      </c>
      <c r="AK187" s="44" t="str">
        <f t="shared" si="82"/>
        <v/>
      </c>
      <c r="AL187" s="44" t="str">
        <f t="shared" si="83"/>
        <v/>
      </c>
      <c r="AM187" s="44" t="str">
        <f t="shared" si="87"/>
        <v>MBarking Road Runners7</v>
      </c>
      <c r="AN187" s="44" t="str">
        <f t="shared" si="69"/>
        <v/>
      </c>
      <c r="AO187" s="44" t="str">
        <f t="shared" si="70"/>
        <v/>
      </c>
      <c r="AP187" s="44" t="str">
        <f t="shared" si="71"/>
        <v/>
      </c>
      <c r="AQ187" s="44" t="str">
        <f t="shared" si="84"/>
        <v>Andrew Gwilliam</v>
      </c>
    </row>
    <row r="188" spans="1:43">
      <c r="A188" s="51" t="str">
        <f t="shared" si="72"/>
        <v>FV35,23</v>
      </c>
      <c r="B188" s="51" t="str">
        <f t="shared" si="60"/>
        <v>f,58</v>
      </c>
      <c r="C188" s="50">
        <f t="shared" si="85"/>
        <v>187</v>
      </c>
      <c r="D188" s="4">
        <v>95</v>
      </c>
      <c r="E188" s="51">
        <f t="shared" si="61"/>
        <v>1</v>
      </c>
      <c r="F188" s="51">
        <f>COUNTIF(H$2:H188,H188)</f>
        <v>23</v>
      </c>
      <c r="G188" s="51">
        <f>COUNTIF(J$2:J188,J188)</f>
        <v>58</v>
      </c>
      <c r="H188" s="51" t="str">
        <f t="shared" si="62"/>
        <v>FV35</v>
      </c>
      <c r="I188" s="51" t="str">
        <f t="shared" si="63"/>
        <v>FV35</v>
      </c>
      <c r="J188" s="51" t="str">
        <f t="shared" si="64"/>
        <v>f</v>
      </c>
      <c r="K188" s="55" t="str">
        <f t="shared" si="65"/>
        <v>Christine Munden</v>
      </c>
      <c r="L188" s="55" t="str">
        <f t="shared" si="66"/>
        <v>thames valley harriers</v>
      </c>
      <c r="M188" s="4"/>
      <c r="N188" s="6"/>
      <c r="O188" s="4">
        <v>44</v>
      </c>
      <c r="P188" s="58">
        <f t="shared" si="73"/>
        <v>0</v>
      </c>
      <c r="Q188" s="58">
        <f t="shared" si="74"/>
        <v>51</v>
      </c>
      <c r="R188" s="63">
        <f t="shared" si="75"/>
        <v>0</v>
      </c>
      <c r="S188" s="65">
        <f t="shared" si="76"/>
        <v>3.5416666666666666E-2</v>
      </c>
      <c r="T188" s="65">
        <f t="shared" si="77"/>
        <v>5.0925925925925921E-4</v>
      </c>
      <c r="U188" s="51">
        <f>COUNTIF(L$2:L188,L188)</f>
        <v>1</v>
      </c>
      <c r="V188" s="51">
        <f t="shared" si="67"/>
        <v>187</v>
      </c>
      <c r="W188" s="63">
        <f t="shared" si="86"/>
        <v>3.5925925925925924E-2</v>
      </c>
      <c r="X188" s="69">
        <f t="shared" si="78"/>
        <v>3.5925925925925924E-2</v>
      </c>
      <c r="Y188" s="71">
        <f t="shared" si="68"/>
        <v>0</v>
      </c>
      <c r="Z188" s="74" t="str">
        <f t="shared" si="59"/>
        <v/>
      </c>
      <c r="AA188" s="25"/>
      <c r="AB188" s="25"/>
      <c r="AC188" s="44" t="str">
        <f t="shared" si="79"/>
        <v/>
      </c>
      <c r="AD188" s="44" t="str">
        <f t="shared" si="80"/>
        <v>fthames valley harriers</v>
      </c>
      <c r="AE188" s="78">
        <f>IF(AD188="","",COUNTIF($AD$2:AD188,AD188))</f>
        <v>1</v>
      </c>
      <c r="AF188" s="79">
        <f>IF(AD188="","",SUMIF(AD$2:AD188,AD188,G$2:G188))</f>
        <v>58</v>
      </c>
      <c r="AG188" s="79" t="str">
        <f>IF(AK188&lt;&gt;"",COUNTIF($AK$1:AK187,AK188)+AK188,IF(AL188&lt;&gt;"",COUNTIF($AL$1:AL187,AL188)+AL188,""))</f>
        <v/>
      </c>
      <c r="AH188" s="79" t="str">
        <f t="shared" si="81"/>
        <v>thames valley harriers</v>
      </c>
      <c r="AI188" s="79" t="str">
        <f>IF(AND(J188="M", AH188&lt;&gt;"U/A",AE188=Prizewinners!$J$1),AF188,"")</f>
        <v/>
      </c>
      <c r="AJ188" s="44" t="str">
        <f>IF(AND(J188="F",  AH188&lt;&gt;"U/A",AE188=Prizewinners!$J$16),AF188,"")</f>
        <v/>
      </c>
      <c r="AK188" s="44" t="str">
        <f t="shared" si="82"/>
        <v/>
      </c>
      <c r="AL188" s="44" t="str">
        <f t="shared" si="83"/>
        <v/>
      </c>
      <c r="AM188" s="44" t="str">
        <f t="shared" si="87"/>
        <v>fthames valley harriers1</v>
      </c>
      <c r="AN188" s="44" t="str">
        <f t="shared" si="69"/>
        <v/>
      </c>
      <c r="AO188" s="44" t="str">
        <f t="shared" si="70"/>
        <v/>
      </c>
      <c r="AP188" s="44" t="str">
        <f t="shared" si="71"/>
        <v/>
      </c>
      <c r="AQ188" s="44" t="str">
        <f t="shared" si="84"/>
        <v>Christine Munden</v>
      </c>
    </row>
    <row r="189" spans="1:43">
      <c r="A189" s="51" t="str">
        <f t="shared" si="72"/>
        <v>FV45,9</v>
      </c>
      <c r="B189" s="51" t="str">
        <f t="shared" si="60"/>
        <v>F,59</v>
      </c>
      <c r="C189" s="50">
        <f t="shared" si="85"/>
        <v>188</v>
      </c>
      <c r="D189" s="4">
        <v>85</v>
      </c>
      <c r="E189" s="51">
        <f t="shared" si="61"/>
        <v>1</v>
      </c>
      <c r="F189" s="51">
        <f>COUNTIF(H$2:H189,H189)</f>
        <v>9</v>
      </c>
      <c r="G189" s="51">
        <f>COUNTIF(J$2:J189,J189)</f>
        <v>59</v>
      </c>
      <c r="H189" s="51" t="str">
        <f t="shared" si="62"/>
        <v>FV45</v>
      </c>
      <c r="I189" s="51" t="str">
        <f t="shared" si="63"/>
        <v>FV45</v>
      </c>
      <c r="J189" s="51" t="str">
        <f t="shared" si="64"/>
        <v>F</v>
      </c>
      <c r="K189" s="55" t="str">
        <f t="shared" si="65"/>
        <v>Sherry Moran</v>
      </c>
      <c r="L189" s="55" t="str">
        <f t="shared" si="66"/>
        <v>East End Road Runners</v>
      </c>
      <c r="M189" s="4"/>
      <c r="N189" s="6">
        <v>52</v>
      </c>
      <c r="O189" s="4">
        <v>0</v>
      </c>
      <c r="P189" s="58">
        <f t="shared" si="73"/>
        <v>0</v>
      </c>
      <c r="Q189" s="58">
        <f t="shared" si="74"/>
        <v>52</v>
      </c>
      <c r="R189" s="63">
        <f t="shared" si="75"/>
        <v>0</v>
      </c>
      <c r="S189" s="65">
        <f t="shared" si="76"/>
        <v>3.6111111111111108E-2</v>
      </c>
      <c r="T189" s="65">
        <f t="shared" si="77"/>
        <v>0</v>
      </c>
      <c r="U189" s="51">
        <f>COUNTIF(L$2:L189,L189)</f>
        <v>23</v>
      </c>
      <c r="V189" s="51">
        <f t="shared" si="67"/>
        <v>188</v>
      </c>
      <c r="W189" s="63">
        <f t="shared" si="86"/>
        <v>3.6111111111111108E-2</v>
      </c>
      <c r="X189" s="69">
        <f t="shared" si="78"/>
        <v>3.6111111111111108E-2</v>
      </c>
      <c r="Y189" s="71">
        <f t="shared" si="68"/>
        <v>0</v>
      </c>
      <c r="Z189" s="74" t="str">
        <f t="shared" si="59"/>
        <v/>
      </c>
      <c r="AA189" s="25"/>
      <c r="AB189" s="25"/>
      <c r="AC189" s="44" t="str">
        <f t="shared" si="79"/>
        <v/>
      </c>
      <c r="AD189" s="44" t="str">
        <f t="shared" si="80"/>
        <v>FEast End Road Runners</v>
      </c>
      <c r="AE189" s="78">
        <f>IF(AD189="","",COUNTIF($AD$2:AD189,AD189))</f>
        <v>9</v>
      </c>
      <c r="AF189" s="79">
        <f>IF(AD189="","",SUMIF(AD$2:AD189,AD189,G$2:G189))</f>
        <v>297</v>
      </c>
      <c r="AG189" s="79" t="str">
        <f>IF(AK189&lt;&gt;"",COUNTIF($AK$1:AK188,AK189)+AK189,IF(AL189&lt;&gt;"",COUNTIF($AL$1:AL188,AL189)+AL189,""))</f>
        <v/>
      </c>
      <c r="AH189" s="79" t="str">
        <f t="shared" si="81"/>
        <v>East End Road Runners</v>
      </c>
      <c r="AI189" s="79" t="str">
        <f>IF(AND(J189="M", AH189&lt;&gt;"U/A",AE189=Prizewinners!$J$1),AF189,"")</f>
        <v/>
      </c>
      <c r="AJ189" s="44" t="str">
        <f>IF(AND(J189="F",  AH189&lt;&gt;"U/A",AE189=Prizewinners!$J$16),AF189,"")</f>
        <v/>
      </c>
      <c r="AK189" s="44" t="str">
        <f t="shared" si="82"/>
        <v/>
      </c>
      <c r="AL189" s="44" t="str">
        <f t="shared" si="83"/>
        <v/>
      </c>
      <c r="AM189" s="44" t="str">
        <f t="shared" si="87"/>
        <v>FEast End Road Runners9</v>
      </c>
      <c r="AN189" s="44" t="str">
        <f t="shared" si="69"/>
        <v/>
      </c>
      <c r="AO189" s="44" t="str">
        <f t="shared" si="70"/>
        <v/>
      </c>
      <c r="AP189" s="44" t="str">
        <f t="shared" si="71"/>
        <v/>
      </c>
      <c r="AQ189" s="44" t="str">
        <f t="shared" si="84"/>
        <v>Sherry Moran</v>
      </c>
    </row>
    <row r="190" spans="1:43">
      <c r="A190" s="51" t="str">
        <f t="shared" si="72"/>
        <v>V60,11</v>
      </c>
      <c r="B190" s="51" t="str">
        <f t="shared" si="60"/>
        <v>m,130</v>
      </c>
      <c r="C190" s="50">
        <f t="shared" si="85"/>
        <v>189</v>
      </c>
      <c r="D190" s="4">
        <v>982</v>
      </c>
      <c r="E190" s="51">
        <f t="shared" si="61"/>
        <v>1</v>
      </c>
      <c r="F190" s="51">
        <f>COUNTIF(H$2:H190,H190)</f>
        <v>11</v>
      </c>
      <c r="G190" s="51">
        <f>COUNTIF(J$2:J190,J190)</f>
        <v>130</v>
      </c>
      <c r="H190" s="51" t="str">
        <f t="shared" si="62"/>
        <v>V60</v>
      </c>
      <c r="I190" s="51" t="str">
        <f t="shared" si="63"/>
        <v>V60</v>
      </c>
      <c r="J190" s="51" t="str">
        <f t="shared" si="64"/>
        <v>m</v>
      </c>
      <c r="K190" s="55" t="str">
        <f t="shared" si="65"/>
        <v>Robert Maggio</v>
      </c>
      <c r="L190" s="55" t="str">
        <f t="shared" si="66"/>
        <v>Eton Manor</v>
      </c>
      <c r="M190" s="4"/>
      <c r="N190" s="6"/>
      <c r="O190" s="4">
        <v>10</v>
      </c>
      <c r="P190" s="58">
        <f t="shared" si="73"/>
        <v>0</v>
      </c>
      <c r="Q190" s="58">
        <f t="shared" si="74"/>
        <v>52</v>
      </c>
      <c r="R190" s="63">
        <f t="shared" si="75"/>
        <v>0</v>
      </c>
      <c r="S190" s="65">
        <f t="shared" si="76"/>
        <v>3.6111111111111108E-2</v>
      </c>
      <c r="T190" s="65">
        <f t="shared" si="77"/>
        <v>1.1574074074074075E-4</v>
      </c>
      <c r="U190" s="51">
        <f>COUNTIF(L$2:L190,L190)</f>
        <v>24</v>
      </c>
      <c r="V190" s="51">
        <f t="shared" si="67"/>
        <v>189</v>
      </c>
      <c r="W190" s="63">
        <f t="shared" si="86"/>
        <v>3.622685185185185E-2</v>
      </c>
      <c r="X190" s="69">
        <f t="shared" si="78"/>
        <v>3.622685185185185E-2</v>
      </c>
      <c r="Y190" s="71">
        <f t="shared" si="68"/>
        <v>0</v>
      </c>
      <c r="Z190" s="74" t="str">
        <f t="shared" si="59"/>
        <v/>
      </c>
      <c r="AA190" s="25"/>
      <c r="AB190" s="25"/>
      <c r="AC190" s="44" t="str">
        <f t="shared" si="79"/>
        <v/>
      </c>
      <c r="AD190" s="44" t="str">
        <f t="shared" si="80"/>
        <v>mEton Manor</v>
      </c>
      <c r="AE190" s="78">
        <f>IF(AD190="","",COUNTIF($AD$2:AD190,AD190))</f>
        <v>13</v>
      </c>
      <c r="AF190" s="79">
        <f>IF(AD190="","",SUMIF(AD$2:AD190,AD190,G$2:G190))</f>
        <v>907</v>
      </c>
      <c r="AG190" s="79" t="str">
        <f>IF(AK190&lt;&gt;"",COUNTIF($AK$1:AK189,AK190)+AK190,IF(AL190&lt;&gt;"",COUNTIF($AL$1:AL189,AL190)+AL190,""))</f>
        <v/>
      </c>
      <c r="AH190" s="79" t="str">
        <f t="shared" si="81"/>
        <v>Eton Manor</v>
      </c>
      <c r="AI190" s="79" t="str">
        <f>IF(AND(J190="M", AH190&lt;&gt;"U/A",AE190=Prizewinners!$J$1),AF190,"")</f>
        <v/>
      </c>
      <c r="AJ190" s="44" t="str">
        <f>IF(AND(J190="F",  AH190&lt;&gt;"U/A",AE190=Prizewinners!$J$16),AF190,"")</f>
        <v/>
      </c>
      <c r="AK190" s="44" t="str">
        <f t="shared" si="82"/>
        <v/>
      </c>
      <c r="AL190" s="44" t="str">
        <f t="shared" si="83"/>
        <v/>
      </c>
      <c r="AM190" s="44" t="str">
        <f t="shared" si="87"/>
        <v>mEton Manor13</v>
      </c>
      <c r="AN190" s="44" t="str">
        <f t="shared" si="69"/>
        <v/>
      </c>
      <c r="AO190" s="44" t="str">
        <f t="shared" si="70"/>
        <v/>
      </c>
      <c r="AP190" s="44" t="str">
        <f t="shared" si="71"/>
        <v/>
      </c>
      <c r="AQ190" s="44" t="str">
        <f t="shared" si="84"/>
        <v>Robert Maggio</v>
      </c>
    </row>
    <row r="191" spans="1:43">
      <c r="A191" s="51" t="str">
        <f t="shared" si="72"/>
        <v>FV55,8</v>
      </c>
      <c r="B191" s="51" t="str">
        <f t="shared" si="60"/>
        <v>F,60</v>
      </c>
      <c r="C191" s="50">
        <f t="shared" si="85"/>
        <v>190</v>
      </c>
      <c r="D191" s="4">
        <v>4</v>
      </c>
      <c r="E191" s="51">
        <f t="shared" si="61"/>
        <v>1</v>
      </c>
      <c r="F191" s="51">
        <f>COUNTIF(H$2:H191,H191)</f>
        <v>8</v>
      </c>
      <c r="G191" s="51">
        <f>COUNTIF(J$2:J191,J191)</f>
        <v>60</v>
      </c>
      <c r="H191" s="51" t="str">
        <f t="shared" si="62"/>
        <v>FV55</v>
      </c>
      <c r="I191" s="51" t="str">
        <f t="shared" si="63"/>
        <v>FV55</v>
      </c>
      <c r="J191" s="51" t="str">
        <f t="shared" si="64"/>
        <v>F</v>
      </c>
      <c r="K191" s="55" t="str">
        <f t="shared" si="65"/>
        <v>Pam Jones</v>
      </c>
      <c r="L191" s="55" t="str">
        <f t="shared" si="66"/>
        <v>Ilford AC</v>
      </c>
      <c r="M191" s="4"/>
      <c r="N191" s="6"/>
      <c r="O191" s="4">
        <v>18</v>
      </c>
      <c r="P191" s="58">
        <f t="shared" si="73"/>
        <v>0</v>
      </c>
      <c r="Q191" s="58">
        <f t="shared" si="74"/>
        <v>52</v>
      </c>
      <c r="R191" s="63">
        <f t="shared" si="75"/>
        <v>0</v>
      </c>
      <c r="S191" s="65">
        <f t="shared" si="76"/>
        <v>3.6111111111111108E-2</v>
      </c>
      <c r="T191" s="65">
        <f t="shared" si="77"/>
        <v>2.0833333333333335E-4</v>
      </c>
      <c r="U191" s="51">
        <f>COUNTIF(L$2:L191,L191)</f>
        <v>23</v>
      </c>
      <c r="V191" s="51">
        <f t="shared" si="67"/>
        <v>190</v>
      </c>
      <c r="W191" s="63">
        <f t="shared" si="86"/>
        <v>3.6319444444444439E-2</v>
      </c>
      <c r="X191" s="69">
        <f t="shared" si="78"/>
        <v>3.6319444444444439E-2</v>
      </c>
      <c r="Y191" s="71">
        <f t="shared" si="68"/>
        <v>0</v>
      </c>
      <c r="Z191" s="74" t="str">
        <f t="shared" si="59"/>
        <v/>
      </c>
      <c r="AA191" s="25"/>
      <c r="AB191" s="25"/>
      <c r="AC191" s="44" t="str">
        <f t="shared" si="79"/>
        <v/>
      </c>
      <c r="AD191" s="44" t="str">
        <f t="shared" si="80"/>
        <v>FIlford AC</v>
      </c>
      <c r="AE191" s="78">
        <f>IF(AD191="","",COUNTIF($AD$2:AD191,AD191))</f>
        <v>8</v>
      </c>
      <c r="AF191" s="79">
        <f>IF(AD191="","",SUMIF(AD$2:AD191,AD191,G$2:G191))</f>
        <v>220</v>
      </c>
      <c r="AG191" s="79" t="str">
        <f>IF(AK191&lt;&gt;"",COUNTIF($AK$1:AK190,AK191)+AK191,IF(AL191&lt;&gt;"",COUNTIF($AL$1:AL190,AL191)+AL191,""))</f>
        <v/>
      </c>
      <c r="AH191" s="79" t="str">
        <f t="shared" si="81"/>
        <v>Ilford AC</v>
      </c>
      <c r="AI191" s="79" t="str">
        <f>IF(AND(J191="M", AH191&lt;&gt;"U/A",AE191=Prizewinners!$J$1),AF191,"")</f>
        <v/>
      </c>
      <c r="AJ191" s="44" t="str">
        <f>IF(AND(J191="F",  AH191&lt;&gt;"U/A",AE191=Prizewinners!$J$16),AF191,"")</f>
        <v/>
      </c>
      <c r="AK191" s="44" t="str">
        <f t="shared" si="82"/>
        <v/>
      </c>
      <c r="AL191" s="44" t="str">
        <f t="shared" si="83"/>
        <v/>
      </c>
      <c r="AM191" s="44" t="str">
        <f t="shared" si="87"/>
        <v>FIlford AC8</v>
      </c>
      <c r="AN191" s="44" t="str">
        <f t="shared" si="69"/>
        <v/>
      </c>
      <c r="AO191" s="44" t="str">
        <f t="shared" si="70"/>
        <v/>
      </c>
      <c r="AP191" s="44" t="str">
        <f t="shared" si="71"/>
        <v/>
      </c>
      <c r="AQ191" s="44" t="str">
        <f t="shared" si="84"/>
        <v>Pam Jones</v>
      </c>
    </row>
    <row r="192" spans="1:43">
      <c r="A192" s="51" t="str">
        <f t="shared" si="72"/>
        <v>SW,18</v>
      </c>
      <c r="B192" s="51" t="str">
        <f t="shared" si="60"/>
        <v>f,61</v>
      </c>
      <c r="C192" s="50">
        <f t="shared" si="85"/>
        <v>191</v>
      </c>
      <c r="D192" s="4">
        <v>98</v>
      </c>
      <c r="E192" s="51">
        <f t="shared" si="61"/>
        <v>1</v>
      </c>
      <c r="F192" s="51">
        <f>COUNTIF(H$2:H192,H192)</f>
        <v>18</v>
      </c>
      <c r="G192" s="51">
        <f>COUNTIF(J$2:J192,J192)</f>
        <v>61</v>
      </c>
      <c r="H192" s="51" t="str">
        <f t="shared" si="62"/>
        <v>SW</v>
      </c>
      <c r="I192" s="51" t="str">
        <f t="shared" si="63"/>
        <v>SW</v>
      </c>
      <c r="J192" s="51" t="str">
        <f t="shared" si="64"/>
        <v>f</v>
      </c>
      <c r="K192" s="55" t="str">
        <f t="shared" si="65"/>
        <v>Jazz Dawswell</v>
      </c>
      <c r="L192" s="55" t="str">
        <f t="shared" si="66"/>
        <v>Orion Harriers</v>
      </c>
      <c r="M192" s="4"/>
      <c r="N192" s="6"/>
      <c r="O192" s="4">
        <v>38</v>
      </c>
      <c r="P192" s="58">
        <f t="shared" si="73"/>
        <v>0</v>
      </c>
      <c r="Q192" s="58">
        <f t="shared" si="74"/>
        <v>52</v>
      </c>
      <c r="R192" s="63">
        <f t="shared" si="75"/>
        <v>0</v>
      </c>
      <c r="S192" s="65">
        <f t="shared" si="76"/>
        <v>3.6111111111111108E-2</v>
      </c>
      <c r="T192" s="65">
        <f t="shared" si="77"/>
        <v>4.3981481481481481E-4</v>
      </c>
      <c r="U192" s="51">
        <f>COUNTIF(L$2:L192,L192)</f>
        <v>18</v>
      </c>
      <c r="V192" s="51">
        <f t="shared" si="67"/>
        <v>191</v>
      </c>
      <c r="W192" s="63">
        <f t="shared" si="86"/>
        <v>3.6550925925925924E-2</v>
      </c>
      <c r="X192" s="69">
        <f t="shared" si="78"/>
        <v>3.6550925925925924E-2</v>
      </c>
      <c r="Y192" s="71">
        <f t="shared" si="68"/>
        <v>0</v>
      </c>
      <c r="Z192" s="74" t="str">
        <f t="shared" si="59"/>
        <v/>
      </c>
      <c r="AA192" s="25"/>
      <c r="AB192" s="25"/>
      <c r="AC192" s="44" t="str">
        <f t="shared" si="79"/>
        <v/>
      </c>
      <c r="AD192" s="44" t="str">
        <f t="shared" si="80"/>
        <v>fOrion Harriers</v>
      </c>
      <c r="AE192" s="78">
        <f>IF(AD192="","",COUNTIF($AD$2:AD192,AD192))</f>
        <v>6</v>
      </c>
      <c r="AF192" s="79">
        <f>IF(AD192="","",SUMIF(AD$2:AD192,AD192,G$2:G192))</f>
        <v>189</v>
      </c>
      <c r="AG192" s="79" t="str">
        <f>IF(AK192&lt;&gt;"",COUNTIF($AK$1:AK191,AK192)+AK192,IF(AL192&lt;&gt;"",COUNTIF($AL$1:AL191,AL192)+AL192,""))</f>
        <v/>
      </c>
      <c r="AH192" s="79" t="str">
        <f t="shared" si="81"/>
        <v>Orion Harriers</v>
      </c>
      <c r="AI192" s="79" t="str">
        <f>IF(AND(J192="M", AH192&lt;&gt;"U/A",AE192=Prizewinners!$J$1),AF192,"")</f>
        <v/>
      </c>
      <c r="AJ192" s="44" t="str">
        <f>IF(AND(J192="F",  AH192&lt;&gt;"U/A",AE192=Prizewinners!$J$16),AF192,"")</f>
        <v/>
      </c>
      <c r="AK192" s="44" t="str">
        <f t="shared" si="82"/>
        <v/>
      </c>
      <c r="AL192" s="44" t="str">
        <f t="shared" si="83"/>
        <v/>
      </c>
      <c r="AM192" s="44" t="str">
        <f t="shared" si="87"/>
        <v>fOrion Harriers6</v>
      </c>
      <c r="AN192" s="44" t="str">
        <f t="shared" si="69"/>
        <v/>
      </c>
      <c r="AO192" s="44" t="str">
        <f t="shared" si="70"/>
        <v/>
      </c>
      <c r="AP192" s="44" t="str">
        <f t="shared" si="71"/>
        <v/>
      </c>
      <c r="AQ192" s="44" t="str">
        <f t="shared" si="84"/>
        <v>Jazz Dawswell</v>
      </c>
    </row>
    <row r="193" spans="1:43">
      <c r="A193" s="51" t="str">
        <f t="shared" si="72"/>
        <v>FV45,10</v>
      </c>
      <c r="B193" s="51" t="str">
        <f t="shared" si="60"/>
        <v>F,62</v>
      </c>
      <c r="C193" s="50">
        <f t="shared" si="85"/>
        <v>192</v>
      </c>
      <c r="D193" s="4">
        <v>66</v>
      </c>
      <c r="E193" s="51">
        <f t="shared" si="61"/>
        <v>1</v>
      </c>
      <c r="F193" s="51">
        <f>COUNTIF(H$2:H193,H193)</f>
        <v>10</v>
      </c>
      <c r="G193" s="51">
        <f>COUNTIF(J$2:J193,J193)</f>
        <v>62</v>
      </c>
      <c r="H193" s="51" t="str">
        <f t="shared" si="62"/>
        <v>FV45</v>
      </c>
      <c r="I193" s="51" t="str">
        <f t="shared" si="63"/>
        <v>FV45</v>
      </c>
      <c r="J193" s="51" t="str">
        <f t="shared" si="64"/>
        <v>F</v>
      </c>
      <c r="K193" s="55" t="str">
        <f t="shared" si="65"/>
        <v>Jane Stichbury</v>
      </c>
      <c r="L193" s="55" t="str">
        <f t="shared" si="66"/>
        <v>Eton Manor</v>
      </c>
      <c r="M193" s="4"/>
      <c r="N193" s="6"/>
      <c r="O193" s="4">
        <v>42</v>
      </c>
      <c r="P193" s="58">
        <f t="shared" si="73"/>
        <v>0</v>
      </c>
      <c r="Q193" s="58">
        <f t="shared" si="74"/>
        <v>52</v>
      </c>
      <c r="R193" s="63">
        <f t="shared" si="75"/>
        <v>0</v>
      </c>
      <c r="S193" s="65">
        <f t="shared" si="76"/>
        <v>3.6111111111111108E-2</v>
      </c>
      <c r="T193" s="65">
        <f t="shared" si="77"/>
        <v>4.861111111111111E-4</v>
      </c>
      <c r="U193" s="51">
        <f>COUNTIF(L$2:L193,L193)</f>
        <v>25</v>
      </c>
      <c r="V193" s="51">
        <f t="shared" si="67"/>
        <v>192</v>
      </c>
      <c r="W193" s="63">
        <f t="shared" si="86"/>
        <v>3.6597222222222218E-2</v>
      </c>
      <c r="X193" s="69">
        <f t="shared" si="78"/>
        <v>3.6597222222222218E-2</v>
      </c>
      <c r="Y193" s="71">
        <f t="shared" si="68"/>
        <v>0</v>
      </c>
      <c r="Z193" s="74" t="str">
        <f t="shared" ref="Z193:Z251" si="88">IF(AND(H193&lt;&gt;"",Y193="Y",H193&lt;&gt;"SW",H193&lt;&gt;"SM",F193&lt;&gt;1),IF(J193="M","RESM","RESF"),IF(AND(H193="SM",Y193="Y",J193="m"),"RESM",IF(AND(H193="SW",Y193="Y",J193="f"),"RESF","")))</f>
        <v/>
      </c>
      <c r="AA193" s="25"/>
      <c r="AB193" s="25"/>
      <c r="AC193" s="44" t="str">
        <f t="shared" si="79"/>
        <v/>
      </c>
      <c r="AD193" s="44" t="str">
        <f t="shared" si="80"/>
        <v>FEton Manor</v>
      </c>
      <c r="AE193" s="78">
        <f>IF(AD193="","",COUNTIF($AD$2:AD193,AD193))</f>
        <v>12</v>
      </c>
      <c r="AF193" s="79">
        <f>IF(AD193="","",SUMIF(AD$2:AD193,AD193,G$2:G193))</f>
        <v>389</v>
      </c>
      <c r="AG193" s="79" t="str">
        <f>IF(AK193&lt;&gt;"",COUNTIF($AK$1:AK192,AK193)+AK193,IF(AL193&lt;&gt;"",COUNTIF($AL$1:AL192,AL193)+AL193,""))</f>
        <v/>
      </c>
      <c r="AH193" s="79" t="str">
        <f t="shared" si="81"/>
        <v>Eton Manor</v>
      </c>
      <c r="AI193" s="79" t="str">
        <f>IF(AND(J193="M", AH193&lt;&gt;"U/A",AE193=Prizewinners!$J$1),AF193,"")</f>
        <v/>
      </c>
      <c r="AJ193" s="44" t="str">
        <f>IF(AND(J193="F",  AH193&lt;&gt;"U/A",AE193=Prizewinners!$J$16),AF193,"")</f>
        <v/>
      </c>
      <c r="AK193" s="44" t="str">
        <f t="shared" si="82"/>
        <v/>
      </c>
      <c r="AL193" s="44" t="str">
        <f t="shared" si="83"/>
        <v/>
      </c>
      <c r="AM193" s="44" t="str">
        <f t="shared" si="87"/>
        <v>FEton Manor12</v>
      </c>
      <c r="AN193" s="44" t="str">
        <f t="shared" si="69"/>
        <v/>
      </c>
      <c r="AO193" s="44" t="str">
        <f t="shared" si="70"/>
        <v/>
      </c>
      <c r="AP193" s="44" t="str">
        <f t="shared" si="71"/>
        <v/>
      </c>
      <c r="AQ193" s="44" t="str">
        <f t="shared" si="84"/>
        <v>Jane Stichbury</v>
      </c>
    </row>
    <row r="194" spans="1:43">
      <c r="A194" s="51" t="str">
        <f t="shared" si="72"/>
        <v>V60,12</v>
      </c>
      <c r="B194" s="51" t="str">
        <f t="shared" ref="B194:B251" si="89">CONCATENATE(J194,",",G194)</f>
        <v>M,131</v>
      </c>
      <c r="C194" s="50">
        <f t="shared" si="85"/>
        <v>193</v>
      </c>
      <c r="D194" s="4">
        <v>898</v>
      </c>
      <c r="E194" s="51">
        <f t="shared" ref="E194:E251" si="90">IF(D194="",0,COUNTIF(K:K,K194))</f>
        <v>1</v>
      </c>
      <c r="F194" s="51">
        <f>COUNTIF(H$2:H194,H194)</f>
        <v>12</v>
      </c>
      <c r="G194" s="51">
        <f>COUNTIF(J$2:J194,J194)</f>
        <v>131</v>
      </c>
      <c r="H194" s="51" t="str">
        <f t="shared" ref="H194:H251" si="91">IF(G194&gt;3,I194,"")</f>
        <v>V60</v>
      </c>
      <c r="I194" s="51" t="str">
        <f t="shared" ref="I194:I257" si="92">IF(ISNA(VLOOKUP($D194,Runner,3,FALSE)),IF(ISNA(VLOOKUP($D194,Code,3,FALSE)),"",VLOOKUP($D194,Code,3,FALSE)),VLOOKUP($D194,Runner,3,FALSE))</f>
        <v>V60</v>
      </c>
      <c r="J194" s="51" t="str">
        <f t="shared" ref="J194:J257" si="93">IF(ISNA(VLOOKUP($D194,Runner,5,FALSE)),IF(ISNA(VLOOKUP($D194,Code,5,FALSE)),"",VLOOKUP($D194,Code,5,FALSE)),VLOOKUP($D194,Runner,5,FALSE))</f>
        <v>M</v>
      </c>
      <c r="K194" s="55" t="str">
        <f t="shared" ref="K194:K257" si="94">IF(ISNA(VLOOKUP($D194,Runner,2,FALSE)),IF(ISNA(VLOOKUP($D194,Code,2,FALSE)),"",VLOOKUP($D194,Code,2,FALSE)),VLOOKUP($D194,Runner,2,FALSE))</f>
        <v>John Gregory</v>
      </c>
      <c r="L194" s="55" t="str">
        <f t="shared" ref="L194:L257" si="95">IF(ISNA(VLOOKUP($D194,Runner,4,FALSE)),IF(ISNA(VLOOKUP($D194,Code,4,FALSE)),"",VLOOKUP($D194,Code,4,FALSE)),VLOOKUP($D194,Runner,4,FALSE))</f>
        <v>Havering 90 Joggers</v>
      </c>
      <c r="M194" s="4"/>
      <c r="N194" s="6"/>
      <c r="O194" s="4">
        <v>57</v>
      </c>
      <c r="P194" s="58">
        <f t="shared" si="73"/>
        <v>0</v>
      </c>
      <c r="Q194" s="58">
        <f t="shared" si="74"/>
        <v>52</v>
      </c>
      <c r="R194" s="63">
        <f t="shared" si="75"/>
        <v>0</v>
      </c>
      <c r="S194" s="65">
        <f t="shared" si="76"/>
        <v>3.6111111111111108E-2</v>
      </c>
      <c r="T194" s="65">
        <f t="shared" si="77"/>
        <v>6.5972222222222224E-4</v>
      </c>
      <c r="U194" s="51">
        <f>COUNTIF(L$2:L194,L194)</f>
        <v>19</v>
      </c>
      <c r="V194" s="51">
        <f t="shared" ref="V194:V251" si="96">IF(U194&lt;=$AD$1,C194,"")</f>
        <v>193</v>
      </c>
      <c r="W194" s="63">
        <f t="shared" si="86"/>
        <v>3.6770833333333329E-2</v>
      </c>
      <c r="X194" s="69">
        <f t="shared" si="78"/>
        <v>3.6770833333333329E-2</v>
      </c>
      <c r="Y194" s="71">
        <f t="shared" ref="Y194:Y257" si="97">IF(ISNA(VLOOKUP($D194,Runner,7,FALSE)),IF(ISNA(VLOOKUP($D194,Code,6,FALSE)),"",VLOOKUP($D194,Code,6,FALSE)),VLOOKUP($D194,Runner,7,FALSE))</f>
        <v>0</v>
      </c>
      <c r="Z194" s="74" t="str">
        <f t="shared" si="88"/>
        <v/>
      </c>
      <c r="AA194" s="25"/>
      <c r="AB194" s="25"/>
      <c r="AC194" s="44" t="str">
        <f t="shared" si="79"/>
        <v/>
      </c>
      <c r="AD194" s="44" t="str">
        <f t="shared" si="80"/>
        <v>MHavering 90 Joggers</v>
      </c>
      <c r="AE194" s="78">
        <f>IF(AD194="","",COUNTIF($AD$2:AD194,AD194))</f>
        <v>15</v>
      </c>
      <c r="AF194" s="79">
        <f>IF(AD194="","",SUMIF(AD$2:AD194,AD194,G$2:G194))</f>
        <v>1382</v>
      </c>
      <c r="AG194" s="79" t="str">
        <f>IF(AK194&lt;&gt;"",COUNTIF($AK$1:AK193,AK194)+AK194,IF(AL194&lt;&gt;"",COUNTIF($AL$1:AL193,AL194)+AL194,""))</f>
        <v/>
      </c>
      <c r="AH194" s="79" t="str">
        <f t="shared" si="81"/>
        <v>Havering 90 Joggers</v>
      </c>
      <c r="AI194" s="79" t="str">
        <f>IF(AND(J194="M", AH194&lt;&gt;"U/A",AE194=Prizewinners!$J$1),AF194,"")</f>
        <v/>
      </c>
      <c r="AJ194" s="44" t="str">
        <f>IF(AND(J194="F",  AH194&lt;&gt;"U/A",AE194=Prizewinners!$J$16),AF194,"")</f>
        <v/>
      </c>
      <c r="AK194" s="44" t="str">
        <f t="shared" si="82"/>
        <v/>
      </c>
      <c r="AL194" s="44" t="str">
        <f t="shared" si="83"/>
        <v/>
      </c>
      <c r="AM194" s="44" t="str">
        <f t="shared" si="87"/>
        <v>MHavering 90 Joggers15</v>
      </c>
      <c r="AN194" s="44" t="str">
        <f t="shared" ref="AN194:AN257" si="98">IF(AG194&lt;&gt;"",VLOOKUP(CONCATENATE(AD194,"1"),Scoring_Team,5,FALSE),"")</f>
        <v/>
      </c>
      <c r="AO194" s="44" t="str">
        <f t="shared" ref="AO194:AO257" si="99">IF(AG194&lt;&gt;"",VLOOKUP(CONCATENATE(AD194,"2"),Scoring_Team,5,FALSE),"")</f>
        <v/>
      </c>
      <c r="AP194" s="44" t="str">
        <f t="shared" ref="AP194:AP257" si="100">IF(AG194&lt;&gt;"",VLOOKUP(CONCATENATE(AD194,"3"),Scoring_Team,5,FALSE),"")</f>
        <v/>
      </c>
      <c r="AQ194" s="44" t="str">
        <f t="shared" si="84"/>
        <v>John Gregory</v>
      </c>
    </row>
    <row r="195" spans="1:43">
      <c r="A195" s="51" t="str">
        <f t="shared" ref="A195:A251" si="101">IF(Z195="RESM",Z195,IF(Z195="RESF",Z195,CONCATENATE(H195,",",F195)))</f>
        <v>V40,36</v>
      </c>
      <c r="B195" s="51" t="str">
        <f t="shared" si="89"/>
        <v>m,132</v>
      </c>
      <c r="C195" s="50">
        <f t="shared" si="85"/>
        <v>194</v>
      </c>
      <c r="D195" s="4">
        <v>993</v>
      </c>
      <c r="E195" s="51">
        <f t="shared" si="90"/>
        <v>1</v>
      </c>
      <c r="F195" s="51">
        <f>COUNTIF(H$2:H195,H195)</f>
        <v>36</v>
      </c>
      <c r="G195" s="51">
        <f>COUNTIF(J$2:J195,J195)</f>
        <v>132</v>
      </c>
      <c r="H195" s="51" t="str">
        <f t="shared" si="91"/>
        <v>V40</v>
      </c>
      <c r="I195" s="51" t="str">
        <f t="shared" si="92"/>
        <v>V40</v>
      </c>
      <c r="J195" s="51" t="str">
        <f t="shared" si="93"/>
        <v>m</v>
      </c>
      <c r="K195" s="55" t="str">
        <f t="shared" si="94"/>
        <v>Richard Ash</v>
      </c>
      <c r="L195" s="55" t="str">
        <f t="shared" si="95"/>
        <v>Barking Road Runners</v>
      </c>
      <c r="M195" s="4"/>
      <c r="N195" s="6">
        <v>53</v>
      </c>
      <c r="O195" s="4">
        <v>31</v>
      </c>
      <c r="P195" s="58">
        <f t="shared" ref="P195:P250" si="102">IF(M195="",P194,M195)</f>
        <v>0</v>
      </c>
      <c r="Q195" s="58">
        <f t="shared" ref="Q195:Q250" si="103">IF(N195="",Q194,N195)</f>
        <v>53</v>
      </c>
      <c r="R195" s="63">
        <f t="shared" ref="R195:R251" si="104">(P195*3600)/86400</f>
        <v>0</v>
      </c>
      <c r="S195" s="65">
        <f t="shared" ref="S195:S250" si="105">(LEFT(Q195,2)*60)/86400</f>
        <v>3.6805555555555557E-2</v>
      </c>
      <c r="T195" s="65">
        <f t="shared" ref="T195:T250" si="106">O195/86400</f>
        <v>3.5879629629629629E-4</v>
      </c>
      <c r="U195" s="51">
        <f>COUNTIF(L$2:L195,L195)</f>
        <v>11</v>
      </c>
      <c r="V195" s="51">
        <f t="shared" si="96"/>
        <v>194</v>
      </c>
      <c r="W195" s="63">
        <f t="shared" si="86"/>
        <v>3.7164351851851851E-2</v>
      </c>
      <c r="X195" s="69">
        <f t="shared" ref="X195:X250" si="107">IF(U195&lt;=$AD$1,R195+S195+T195,"")</f>
        <v>3.7164351851851851E-2</v>
      </c>
      <c r="Y195" s="71">
        <f t="shared" si="97"/>
        <v>0</v>
      </c>
      <c r="Z195" s="74" t="str">
        <f t="shared" si="88"/>
        <v/>
      </c>
      <c r="AA195" s="25"/>
      <c r="AB195" s="25"/>
      <c r="AC195" s="44" t="str">
        <f t="shared" ref="AC195:AC251" si="108">IF(AG195&lt;&gt;"",CONCATENATE(J195,AG195),"")</f>
        <v/>
      </c>
      <c r="AD195" s="44" t="str">
        <f t="shared" ref="AD195:AD251" si="109">CONCATENATE(J195,L195)</f>
        <v>mBarking Road Runners</v>
      </c>
      <c r="AE195" s="78">
        <f>IF(AD195="","",COUNTIF($AD$2:AD195,AD195))</f>
        <v>8</v>
      </c>
      <c r="AF195" s="79">
        <f>IF(AD195="","",SUMIF(AD$2:AD195,AD195,G$2:G195))</f>
        <v>673</v>
      </c>
      <c r="AG195" s="79" t="str">
        <f>IF(AK195&lt;&gt;"",COUNTIF($AK$1:AK194,AK195)+AK195,IF(AL195&lt;&gt;"",COUNTIF($AL$1:AL194,AL195)+AL195,""))</f>
        <v/>
      </c>
      <c r="AH195" s="79" t="str">
        <f t="shared" ref="AH195:AH251" si="110">L195</f>
        <v>Barking Road Runners</v>
      </c>
      <c r="AI195" s="79" t="str">
        <f>IF(AND(J195="M", AH195&lt;&gt;"U/A",AE195=Prizewinners!$J$1),AF195,"")</f>
        <v/>
      </c>
      <c r="AJ195" s="44" t="str">
        <f>IF(AND(J195="F",  AH195&lt;&gt;"U/A",AE195=Prizewinners!$J$16),AF195,"")</f>
        <v/>
      </c>
      <c r="AK195" s="44" t="str">
        <f t="shared" ref="AK195:AK258" si="111">IF(AI195&lt;&gt;"",RANK(AI195,AI$2:AI$501,1),"")</f>
        <v/>
      </c>
      <c r="AL195" s="44" t="str">
        <f t="shared" ref="AL195:AL258" si="112">IF(AJ195&lt;&gt;"",RANK(AJ195,AJ$2:AJ$501,1),"")</f>
        <v/>
      </c>
      <c r="AM195" s="44" t="str">
        <f t="shared" si="87"/>
        <v>mBarking Road Runners8</v>
      </c>
      <c r="AN195" s="44" t="str">
        <f t="shared" si="98"/>
        <v/>
      </c>
      <c r="AO195" s="44" t="str">
        <f t="shared" si="99"/>
        <v/>
      </c>
      <c r="AP195" s="44" t="str">
        <f t="shared" si="100"/>
        <v/>
      </c>
      <c r="AQ195" s="44" t="str">
        <f t="shared" ref="AQ195:AQ258" si="113">K195</f>
        <v>Richard Ash</v>
      </c>
    </row>
    <row r="196" spans="1:43">
      <c r="A196" s="51" t="str">
        <f t="shared" si="101"/>
        <v>FV45,11</v>
      </c>
      <c r="B196" s="51" t="str">
        <f t="shared" si="89"/>
        <v>F,63</v>
      </c>
      <c r="C196" s="50">
        <f t="shared" ref="C196:C251" si="114">C195+1</f>
        <v>195</v>
      </c>
      <c r="D196" s="4">
        <v>87</v>
      </c>
      <c r="E196" s="51">
        <f t="shared" si="90"/>
        <v>1</v>
      </c>
      <c r="F196" s="51">
        <f>COUNTIF(H$2:H196,H196)</f>
        <v>11</v>
      </c>
      <c r="G196" s="51">
        <f>COUNTIF(J$2:J196,J196)</f>
        <v>63</v>
      </c>
      <c r="H196" s="51" t="str">
        <f t="shared" si="91"/>
        <v>FV45</v>
      </c>
      <c r="I196" s="51" t="str">
        <f t="shared" si="92"/>
        <v>FV45</v>
      </c>
      <c r="J196" s="51" t="str">
        <f t="shared" si="93"/>
        <v>F</v>
      </c>
      <c r="K196" s="55" t="str">
        <f t="shared" si="94"/>
        <v>Dini Patel</v>
      </c>
      <c r="L196" s="55" t="str">
        <f t="shared" si="95"/>
        <v>East End Road Runners</v>
      </c>
      <c r="M196" s="4"/>
      <c r="N196" s="6"/>
      <c r="O196" s="4">
        <v>41</v>
      </c>
      <c r="P196" s="58">
        <f t="shared" si="102"/>
        <v>0</v>
      </c>
      <c r="Q196" s="58">
        <f t="shared" si="103"/>
        <v>53</v>
      </c>
      <c r="R196" s="63">
        <f t="shared" si="104"/>
        <v>0</v>
      </c>
      <c r="S196" s="65">
        <f t="shared" si="105"/>
        <v>3.6805555555555557E-2</v>
      </c>
      <c r="T196" s="65">
        <f t="shared" si="106"/>
        <v>4.7453703703703704E-4</v>
      </c>
      <c r="U196" s="51">
        <f>COUNTIF(L$2:L196,L196)</f>
        <v>24</v>
      </c>
      <c r="V196" s="51">
        <f t="shared" si="96"/>
        <v>195</v>
      </c>
      <c r="W196" s="63">
        <f t="shared" ref="W196:W251" si="115">R196+S196+T196</f>
        <v>3.7280092592592594E-2</v>
      </c>
      <c r="X196" s="69">
        <f t="shared" si="107"/>
        <v>3.7280092592592594E-2</v>
      </c>
      <c r="Y196" s="71">
        <f t="shared" si="97"/>
        <v>0</v>
      </c>
      <c r="Z196" s="74" t="str">
        <f t="shared" si="88"/>
        <v/>
      </c>
      <c r="AA196" s="25"/>
      <c r="AB196" s="25"/>
      <c r="AC196" s="44" t="str">
        <f t="shared" si="108"/>
        <v/>
      </c>
      <c r="AD196" s="44" t="str">
        <f t="shared" si="109"/>
        <v>FEast End Road Runners</v>
      </c>
      <c r="AE196" s="78">
        <f>IF(AD196="","",COUNTIF($AD$2:AD196,AD196))</f>
        <v>10</v>
      </c>
      <c r="AF196" s="79">
        <f>IF(AD196="","",SUMIF(AD$2:AD196,AD196,G$2:G196))</f>
        <v>360</v>
      </c>
      <c r="AG196" s="79" t="str">
        <f>IF(AK196&lt;&gt;"",COUNTIF($AK$1:AK195,AK196)+AK196,IF(AL196&lt;&gt;"",COUNTIF($AL$1:AL195,AL196)+AL196,""))</f>
        <v/>
      </c>
      <c r="AH196" s="79" t="str">
        <f t="shared" si="110"/>
        <v>East End Road Runners</v>
      </c>
      <c r="AI196" s="79" t="str">
        <f>IF(AND(J196="M", AH196&lt;&gt;"U/A",AE196=Prizewinners!$J$1),AF196,"")</f>
        <v/>
      </c>
      <c r="AJ196" s="44" t="str">
        <f>IF(AND(J196="F",  AH196&lt;&gt;"U/A",AE196=Prizewinners!$J$16),AF196,"")</f>
        <v/>
      </c>
      <c r="AK196" s="44" t="str">
        <f t="shared" si="111"/>
        <v/>
      </c>
      <c r="AL196" s="44" t="str">
        <f t="shared" si="112"/>
        <v/>
      </c>
      <c r="AM196" s="44" t="str">
        <f t="shared" si="87"/>
        <v>FEast End Road Runners10</v>
      </c>
      <c r="AN196" s="44" t="str">
        <f t="shared" si="98"/>
        <v/>
      </c>
      <c r="AO196" s="44" t="str">
        <f t="shared" si="99"/>
        <v/>
      </c>
      <c r="AP196" s="44" t="str">
        <f t="shared" si="100"/>
        <v/>
      </c>
      <c r="AQ196" s="44" t="str">
        <f t="shared" si="113"/>
        <v>Dini Patel</v>
      </c>
    </row>
    <row r="197" spans="1:43">
      <c r="A197" s="51" t="str">
        <f t="shared" si="101"/>
        <v>FV35,24</v>
      </c>
      <c r="B197" s="51" t="str">
        <f t="shared" si="89"/>
        <v>F,64</v>
      </c>
      <c r="C197" s="50">
        <f t="shared" si="114"/>
        <v>196</v>
      </c>
      <c r="D197" s="4">
        <v>76</v>
      </c>
      <c r="E197" s="51">
        <f t="shared" si="90"/>
        <v>1</v>
      </c>
      <c r="F197" s="51">
        <f>COUNTIF(H$2:H197,H197)</f>
        <v>24</v>
      </c>
      <c r="G197" s="51">
        <f>COUNTIF(J$2:J197,J197)</f>
        <v>64</v>
      </c>
      <c r="H197" s="51" t="str">
        <f t="shared" si="91"/>
        <v>FV35</v>
      </c>
      <c r="I197" s="51" t="str">
        <f t="shared" si="92"/>
        <v>FV35</v>
      </c>
      <c r="J197" s="51" t="str">
        <f t="shared" si="93"/>
        <v>F</v>
      </c>
      <c r="K197" s="55" t="str">
        <f t="shared" si="94"/>
        <v>Lyndsey Savage</v>
      </c>
      <c r="L197" s="55" t="str">
        <f t="shared" si="95"/>
        <v>Havering 90 Joggers</v>
      </c>
      <c r="M197" s="4"/>
      <c r="N197" s="6"/>
      <c r="O197" s="4">
        <v>45</v>
      </c>
      <c r="P197" s="58">
        <f t="shared" si="102"/>
        <v>0</v>
      </c>
      <c r="Q197" s="58">
        <f t="shared" si="103"/>
        <v>53</v>
      </c>
      <c r="R197" s="63">
        <f t="shared" si="104"/>
        <v>0</v>
      </c>
      <c r="S197" s="65">
        <f t="shared" si="105"/>
        <v>3.6805555555555557E-2</v>
      </c>
      <c r="T197" s="65">
        <f t="shared" si="106"/>
        <v>5.2083333333333333E-4</v>
      </c>
      <c r="U197" s="51">
        <f>COUNTIF(L$2:L197,L197)</f>
        <v>20</v>
      </c>
      <c r="V197" s="51">
        <f t="shared" si="96"/>
        <v>196</v>
      </c>
      <c r="W197" s="63">
        <f t="shared" si="115"/>
        <v>3.7326388888888888E-2</v>
      </c>
      <c r="X197" s="69">
        <f t="shared" si="107"/>
        <v>3.7326388888888888E-2</v>
      </c>
      <c r="Y197" s="71">
        <f t="shared" si="97"/>
        <v>0</v>
      </c>
      <c r="Z197" s="74" t="str">
        <f t="shared" si="88"/>
        <v/>
      </c>
      <c r="AA197" s="25"/>
      <c r="AB197" s="25"/>
      <c r="AC197" s="44" t="str">
        <f t="shared" si="108"/>
        <v/>
      </c>
      <c r="AD197" s="44" t="str">
        <f t="shared" si="109"/>
        <v>FHavering 90 Joggers</v>
      </c>
      <c r="AE197" s="78">
        <f>IF(AD197="","",COUNTIF($AD$2:AD197,AD197))</f>
        <v>5</v>
      </c>
      <c r="AF197" s="79">
        <f>IF(AD197="","",SUMIF(AD$2:AD197,AD197,G$2:G197))</f>
        <v>269</v>
      </c>
      <c r="AG197" s="79" t="str">
        <f>IF(AK197&lt;&gt;"",COUNTIF($AK$1:AK196,AK197)+AK197,IF(AL197&lt;&gt;"",COUNTIF($AL$1:AL196,AL197)+AL197,""))</f>
        <v/>
      </c>
      <c r="AH197" s="79" t="str">
        <f t="shared" si="110"/>
        <v>Havering 90 Joggers</v>
      </c>
      <c r="AI197" s="79" t="str">
        <f>IF(AND(J197="M", AH197&lt;&gt;"U/A",AE197=Prizewinners!$J$1),AF197,"")</f>
        <v/>
      </c>
      <c r="AJ197" s="44" t="str">
        <f>IF(AND(J197="F",  AH197&lt;&gt;"U/A",AE197=Prizewinners!$J$16),AF197,"")</f>
        <v/>
      </c>
      <c r="AK197" s="44" t="str">
        <f t="shared" si="111"/>
        <v/>
      </c>
      <c r="AL197" s="44" t="str">
        <f t="shared" si="112"/>
        <v/>
      </c>
      <c r="AM197" s="44" t="str">
        <f t="shared" si="87"/>
        <v>FHavering 90 Joggers5</v>
      </c>
      <c r="AN197" s="44" t="str">
        <f t="shared" si="98"/>
        <v/>
      </c>
      <c r="AO197" s="44" t="str">
        <f t="shared" si="99"/>
        <v/>
      </c>
      <c r="AP197" s="44" t="str">
        <f t="shared" si="100"/>
        <v/>
      </c>
      <c r="AQ197" s="44" t="str">
        <f t="shared" si="113"/>
        <v>Lyndsey Savage</v>
      </c>
    </row>
    <row r="198" spans="1:43">
      <c r="A198" s="51" t="str">
        <f t="shared" si="101"/>
        <v>FV35,25</v>
      </c>
      <c r="B198" s="51" t="str">
        <f t="shared" si="89"/>
        <v>F,65</v>
      </c>
      <c r="C198" s="50">
        <f t="shared" si="114"/>
        <v>197</v>
      </c>
      <c r="D198" s="4">
        <v>31</v>
      </c>
      <c r="E198" s="51">
        <f t="shared" si="90"/>
        <v>1</v>
      </c>
      <c r="F198" s="51">
        <f>COUNTIF(H$2:H198,H198)</f>
        <v>25</v>
      </c>
      <c r="G198" s="51">
        <f>COUNTIF(J$2:J198,J198)</f>
        <v>65</v>
      </c>
      <c r="H198" s="51" t="str">
        <f t="shared" si="91"/>
        <v>FV35</v>
      </c>
      <c r="I198" s="51" t="str">
        <f t="shared" si="92"/>
        <v>FV35</v>
      </c>
      <c r="J198" s="51" t="str">
        <f t="shared" si="93"/>
        <v>F</v>
      </c>
      <c r="K198" s="55" t="str">
        <f t="shared" si="94"/>
        <v>Natalie Powell</v>
      </c>
      <c r="L198" s="55" t="str">
        <f t="shared" si="95"/>
        <v>East London Runners</v>
      </c>
      <c r="M198" s="4"/>
      <c r="N198" s="6">
        <v>54</v>
      </c>
      <c r="O198" s="4">
        <v>44</v>
      </c>
      <c r="P198" s="58">
        <f t="shared" si="102"/>
        <v>0</v>
      </c>
      <c r="Q198" s="58">
        <f t="shared" si="103"/>
        <v>54</v>
      </c>
      <c r="R198" s="63">
        <f t="shared" si="104"/>
        <v>0</v>
      </c>
      <c r="S198" s="65">
        <f t="shared" si="105"/>
        <v>3.7499999999999999E-2</v>
      </c>
      <c r="T198" s="65">
        <f t="shared" si="106"/>
        <v>5.0925925925925921E-4</v>
      </c>
      <c r="U198" s="51">
        <f>COUNTIF(L$2:L198,L198)</f>
        <v>51</v>
      </c>
      <c r="V198" s="51">
        <f t="shared" si="96"/>
        <v>197</v>
      </c>
      <c r="W198" s="63">
        <f t="shared" si="115"/>
        <v>3.8009259259259257E-2</v>
      </c>
      <c r="X198" s="69">
        <f t="shared" si="107"/>
        <v>3.8009259259259257E-2</v>
      </c>
      <c r="Y198" s="71">
        <f t="shared" si="97"/>
        <v>0</v>
      </c>
      <c r="Z198" s="74" t="str">
        <f t="shared" si="88"/>
        <v/>
      </c>
      <c r="AA198" s="25"/>
      <c r="AB198" s="25"/>
      <c r="AC198" s="44" t="str">
        <f t="shared" si="108"/>
        <v/>
      </c>
      <c r="AD198" s="44" t="str">
        <f t="shared" si="109"/>
        <v>FEast London Runners</v>
      </c>
      <c r="AE198" s="78">
        <f>IF(AD198="","",COUNTIF($AD$2:AD198,AD198))</f>
        <v>16</v>
      </c>
      <c r="AF198" s="79">
        <f>IF(AD198="","",SUMIF(AD$2:AD198,AD198,G$2:G198))</f>
        <v>383</v>
      </c>
      <c r="AG198" s="79" t="str">
        <f>IF(AK198&lt;&gt;"",COUNTIF($AK$1:AK197,AK198)+AK198,IF(AL198&lt;&gt;"",COUNTIF($AL$1:AL197,AL198)+AL198,""))</f>
        <v/>
      </c>
      <c r="AH198" s="79" t="str">
        <f t="shared" si="110"/>
        <v>East London Runners</v>
      </c>
      <c r="AI198" s="79" t="str">
        <f>IF(AND(J198="M", AH198&lt;&gt;"U/A",AE198=Prizewinners!$J$1),AF198,"")</f>
        <v/>
      </c>
      <c r="AJ198" s="44" t="str">
        <f>IF(AND(J198="F",  AH198&lt;&gt;"U/A",AE198=Prizewinners!$J$16),AF198,"")</f>
        <v/>
      </c>
      <c r="AK198" s="44" t="str">
        <f t="shared" si="111"/>
        <v/>
      </c>
      <c r="AL198" s="44" t="str">
        <f t="shared" si="112"/>
        <v/>
      </c>
      <c r="AM198" s="44" t="str">
        <f t="shared" si="87"/>
        <v>FEast London Runners16</v>
      </c>
      <c r="AN198" s="44" t="str">
        <f t="shared" si="98"/>
        <v/>
      </c>
      <c r="AO198" s="44" t="str">
        <f t="shared" si="99"/>
        <v/>
      </c>
      <c r="AP198" s="44" t="str">
        <f t="shared" si="100"/>
        <v/>
      </c>
      <c r="AQ198" s="44" t="str">
        <f t="shared" si="113"/>
        <v>Natalie Powell</v>
      </c>
    </row>
    <row r="199" spans="1:43">
      <c r="A199" s="51" t="str">
        <f t="shared" si="101"/>
        <v>V50,43</v>
      </c>
      <c r="B199" s="51" t="str">
        <f t="shared" si="89"/>
        <v>M,133</v>
      </c>
      <c r="C199" s="50">
        <f t="shared" si="114"/>
        <v>198</v>
      </c>
      <c r="D199" s="4">
        <v>964</v>
      </c>
      <c r="E199" s="51">
        <f t="shared" si="90"/>
        <v>1</v>
      </c>
      <c r="F199" s="51">
        <f>COUNTIF(H$2:H199,H199)</f>
        <v>43</v>
      </c>
      <c r="G199" s="51">
        <f>COUNTIF(J$2:J199,J199)</f>
        <v>133</v>
      </c>
      <c r="H199" s="51" t="str">
        <f t="shared" si="91"/>
        <v>V50</v>
      </c>
      <c r="I199" s="51" t="str">
        <f t="shared" si="92"/>
        <v>V50</v>
      </c>
      <c r="J199" s="51" t="str">
        <f t="shared" si="93"/>
        <v>M</v>
      </c>
      <c r="K199" s="55" t="str">
        <f t="shared" si="94"/>
        <v>Kenneth Wilson</v>
      </c>
      <c r="L199" s="55" t="str">
        <f t="shared" si="95"/>
        <v>East End Road Runners</v>
      </c>
      <c r="M199" s="4"/>
      <c r="N199" s="6"/>
      <c r="O199" s="4">
        <v>56</v>
      </c>
      <c r="P199" s="58">
        <f t="shared" si="102"/>
        <v>0</v>
      </c>
      <c r="Q199" s="58">
        <f t="shared" si="103"/>
        <v>54</v>
      </c>
      <c r="R199" s="63">
        <f t="shared" si="104"/>
        <v>0</v>
      </c>
      <c r="S199" s="65">
        <f t="shared" si="105"/>
        <v>3.7499999999999999E-2</v>
      </c>
      <c r="T199" s="65">
        <f t="shared" si="106"/>
        <v>6.4814814814814813E-4</v>
      </c>
      <c r="U199" s="51">
        <f>COUNTIF(L$2:L199,L199)</f>
        <v>25</v>
      </c>
      <c r="V199" s="51">
        <f t="shared" si="96"/>
        <v>198</v>
      </c>
      <c r="W199" s="63">
        <f t="shared" si="115"/>
        <v>3.8148148148148146E-2</v>
      </c>
      <c r="X199" s="69">
        <f t="shared" si="107"/>
        <v>3.8148148148148146E-2</v>
      </c>
      <c r="Y199" s="71">
        <f t="shared" si="97"/>
        <v>0</v>
      </c>
      <c r="Z199" s="74" t="str">
        <f t="shared" si="88"/>
        <v/>
      </c>
      <c r="AA199" s="25"/>
      <c r="AB199" s="25"/>
      <c r="AC199" s="44" t="str">
        <f t="shared" si="108"/>
        <v/>
      </c>
      <c r="AD199" s="44" t="str">
        <f t="shared" si="109"/>
        <v>MEast End Road Runners</v>
      </c>
      <c r="AE199" s="78">
        <f>IF(AD199="","",COUNTIF($AD$2:AD199,AD199))</f>
        <v>15</v>
      </c>
      <c r="AF199" s="79">
        <f>IF(AD199="","",SUMIF(AD$2:AD199,AD199,G$2:G199))</f>
        <v>1119</v>
      </c>
      <c r="AG199" s="79" t="str">
        <f>IF(AK199&lt;&gt;"",COUNTIF($AK$1:AK198,AK199)+AK199,IF(AL199&lt;&gt;"",COUNTIF($AL$1:AL198,AL199)+AL199,""))</f>
        <v/>
      </c>
      <c r="AH199" s="79" t="str">
        <f t="shared" si="110"/>
        <v>East End Road Runners</v>
      </c>
      <c r="AI199" s="79" t="str">
        <f>IF(AND(J199="M", AH199&lt;&gt;"U/A",AE199=Prizewinners!$J$1),AF199,"")</f>
        <v/>
      </c>
      <c r="AJ199" s="44" t="str">
        <f>IF(AND(J199="F",  AH199&lt;&gt;"U/A",AE199=Prizewinners!$J$16),AF199,"")</f>
        <v/>
      </c>
      <c r="AK199" s="44" t="str">
        <f t="shared" si="111"/>
        <v/>
      </c>
      <c r="AL199" s="44" t="str">
        <f t="shared" si="112"/>
        <v/>
      </c>
      <c r="AM199" s="44" t="str">
        <f t="shared" si="87"/>
        <v>MEast End Road Runners15</v>
      </c>
      <c r="AN199" s="44" t="str">
        <f t="shared" si="98"/>
        <v/>
      </c>
      <c r="AO199" s="44" t="str">
        <f t="shared" si="99"/>
        <v/>
      </c>
      <c r="AP199" s="44" t="str">
        <f t="shared" si="100"/>
        <v/>
      </c>
      <c r="AQ199" s="44" t="str">
        <f t="shared" si="113"/>
        <v>Kenneth Wilson</v>
      </c>
    </row>
    <row r="200" spans="1:43">
      <c r="A200" s="51" t="str">
        <f t="shared" si="101"/>
        <v>FV35,26</v>
      </c>
      <c r="B200" s="51" t="str">
        <f t="shared" si="89"/>
        <v>F,66</v>
      </c>
      <c r="C200" s="50">
        <f t="shared" si="114"/>
        <v>199</v>
      </c>
      <c r="D200" s="4">
        <v>78</v>
      </c>
      <c r="E200" s="51">
        <f t="shared" si="90"/>
        <v>1</v>
      </c>
      <c r="F200" s="51">
        <f>COUNTIF(H$2:H200,H200)</f>
        <v>26</v>
      </c>
      <c r="G200" s="51">
        <f>COUNTIF(J$2:J200,J200)</f>
        <v>66</v>
      </c>
      <c r="H200" s="51" t="str">
        <f t="shared" si="91"/>
        <v>FV35</v>
      </c>
      <c r="I200" s="51" t="str">
        <f t="shared" si="92"/>
        <v>FV35</v>
      </c>
      <c r="J200" s="51" t="str">
        <f t="shared" si="93"/>
        <v>F</v>
      </c>
      <c r="K200" s="55" t="str">
        <f t="shared" si="94"/>
        <v>Ruth Ansell</v>
      </c>
      <c r="L200" s="55" t="str">
        <f t="shared" si="95"/>
        <v>East End Road Runners</v>
      </c>
      <c r="M200" s="4"/>
      <c r="N200" s="6">
        <v>55</v>
      </c>
      <c r="O200" s="4">
        <v>13</v>
      </c>
      <c r="P200" s="58">
        <f t="shared" si="102"/>
        <v>0</v>
      </c>
      <c r="Q200" s="58">
        <f t="shared" si="103"/>
        <v>55</v>
      </c>
      <c r="R200" s="63">
        <f t="shared" si="104"/>
        <v>0</v>
      </c>
      <c r="S200" s="65">
        <f t="shared" si="105"/>
        <v>3.8194444444444448E-2</v>
      </c>
      <c r="T200" s="65">
        <f t="shared" si="106"/>
        <v>1.5046296296296297E-4</v>
      </c>
      <c r="U200" s="51">
        <f>COUNTIF(L$2:L200,L200)</f>
        <v>26</v>
      </c>
      <c r="V200" s="51">
        <f t="shared" si="96"/>
        <v>199</v>
      </c>
      <c r="W200" s="63">
        <f t="shared" si="115"/>
        <v>3.8344907407407411E-2</v>
      </c>
      <c r="X200" s="69">
        <f t="shared" si="107"/>
        <v>3.8344907407407411E-2</v>
      </c>
      <c r="Y200" s="71">
        <f t="shared" si="97"/>
        <v>0</v>
      </c>
      <c r="Z200" s="74" t="str">
        <f t="shared" si="88"/>
        <v/>
      </c>
      <c r="AA200" s="25"/>
      <c r="AB200" s="25"/>
      <c r="AC200" s="44" t="str">
        <f t="shared" si="108"/>
        <v/>
      </c>
      <c r="AD200" s="44" t="str">
        <f t="shared" si="109"/>
        <v>FEast End Road Runners</v>
      </c>
      <c r="AE200" s="78">
        <f>IF(AD200="","",COUNTIF($AD$2:AD200,AD200))</f>
        <v>11</v>
      </c>
      <c r="AF200" s="79">
        <f>IF(AD200="","",SUMIF(AD$2:AD200,AD200,G$2:G200))</f>
        <v>426</v>
      </c>
      <c r="AG200" s="79" t="str">
        <f>IF(AK200&lt;&gt;"",COUNTIF($AK$1:AK199,AK200)+AK200,IF(AL200&lt;&gt;"",COUNTIF($AL$1:AL199,AL200)+AL200,""))</f>
        <v/>
      </c>
      <c r="AH200" s="79" t="str">
        <f t="shared" si="110"/>
        <v>East End Road Runners</v>
      </c>
      <c r="AI200" s="79" t="str">
        <f>IF(AND(J200="M", AH200&lt;&gt;"U/A",AE200=Prizewinners!$J$1),AF200,"")</f>
        <v/>
      </c>
      <c r="AJ200" s="44" t="str">
        <f>IF(AND(J200="F",  AH200&lt;&gt;"U/A",AE200=Prizewinners!$J$16),AF200,"")</f>
        <v/>
      </c>
      <c r="AK200" s="44" t="str">
        <f t="shared" si="111"/>
        <v/>
      </c>
      <c r="AL200" s="44" t="str">
        <f t="shared" si="112"/>
        <v/>
      </c>
      <c r="AM200" s="44" t="str">
        <f t="shared" si="87"/>
        <v>FEast End Road Runners11</v>
      </c>
      <c r="AN200" s="44" t="str">
        <f t="shared" si="98"/>
        <v/>
      </c>
      <c r="AO200" s="44" t="str">
        <f t="shared" si="99"/>
        <v/>
      </c>
      <c r="AP200" s="44" t="str">
        <f t="shared" si="100"/>
        <v/>
      </c>
      <c r="AQ200" s="44" t="str">
        <f t="shared" si="113"/>
        <v>Ruth Ansell</v>
      </c>
    </row>
    <row r="201" spans="1:43">
      <c r="A201" s="51" t="str">
        <f t="shared" si="101"/>
        <v>FV35,27</v>
      </c>
      <c r="B201" s="51" t="str">
        <f t="shared" si="89"/>
        <v>F,67</v>
      </c>
      <c r="C201" s="50">
        <f t="shared" si="114"/>
        <v>200</v>
      </c>
      <c r="D201" s="4">
        <v>88</v>
      </c>
      <c r="E201" s="51">
        <f t="shared" si="90"/>
        <v>1</v>
      </c>
      <c r="F201" s="51">
        <f>COUNTIF(H$2:H201,H201)</f>
        <v>27</v>
      </c>
      <c r="G201" s="51">
        <f>COUNTIF(J$2:J201,J201)</f>
        <v>67</v>
      </c>
      <c r="H201" s="51" t="str">
        <f t="shared" si="91"/>
        <v>FV35</v>
      </c>
      <c r="I201" s="51" t="str">
        <f t="shared" si="92"/>
        <v>FV35</v>
      </c>
      <c r="J201" s="51" t="str">
        <f t="shared" si="93"/>
        <v>F</v>
      </c>
      <c r="K201" s="55" t="str">
        <f t="shared" si="94"/>
        <v>Louise Sinon</v>
      </c>
      <c r="L201" s="55" t="str">
        <f t="shared" si="95"/>
        <v>East End Road Runners</v>
      </c>
      <c r="M201" s="4"/>
      <c r="N201" s="6"/>
      <c r="O201" s="4">
        <v>14</v>
      </c>
      <c r="P201" s="58">
        <f t="shared" si="102"/>
        <v>0</v>
      </c>
      <c r="Q201" s="58">
        <f t="shared" si="103"/>
        <v>55</v>
      </c>
      <c r="R201" s="63">
        <f t="shared" si="104"/>
        <v>0</v>
      </c>
      <c r="S201" s="65">
        <f t="shared" si="105"/>
        <v>3.8194444444444448E-2</v>
      </c>
      <c r="T201" s="65">
        <f t="shared" si="106"/>
        <v>1.6203703703703703E-4</v>
      </c>
      <c r="U201" s="51">
        <f>COUNTIF(L$2:L201,L201)</f>
        <v>27</v>
      </c>
      <c r="V201" s="51">
        <f t="shared" si="96"/>
        <v>200</v>
      </c>
      <c r="W201" s="63">
        <f t="shared" si="115"/>
        <v>3.8356481481481484E-2</v>
      </c>
      <c r="X201" s="69">
        <f t="shared" si="107"/>
        <v>3.8356481481481484E-2</v>
      </c>
      <c r="Y201" s="71">
        <f t="shared" si="97"/>
        <v>0</v>
      </c>
      <c r="Z201" s="74" t="str">
        <f t="shared" si="88"/>
        <v/>
      </c>
      <c r="AA201" s="25"/>
      <c r="AB201" s="25"/>
      <c r="AC201" s="44" t="str">
        <f t="shared" si="108"/>
        <v/>
      </c>
      <c r="AD201" s="44" t="str">
        <f t="shared" si="109"/>
        <v>FEast End Road Runners</v>
      </c>
      <c r="AE201" s="78">
        <f>IF(AD201="","",COUNTIF($AD$2:AD201,AD201))</f>
        <v>12</v>
      </c>
      <c r="AF201" s="79">
        <f>IF(AD201="","",SUMIF(AD$2:AD201,AD201,G$2:G201))</f>
        <v>493</v>
      </c>
      <c r="AG201" s="79" t="str">
        <f>IF(AK201&lt;&gt;"",COUNTIF($AK$1:AK200,AK201)+AK201,IF(AL201&lt;&gt;"",COUNTIF($AL$1:AL200,AL201)+AL201,""))</f>
        <v/>
      </c>
      <c r="AH201" s="79" t="str">
        <f t="shared" si="110"/>
        <v>East End Road Runners</v>
      </c>
      <c r="AI201" s="79" t="str">
        <f>IF(AND(J201="M", AH201&lt;&gt;"U/A",AE201=Prizewinners!$J$1),AF201,"")</f>
        <v/>
      </c>
      <c r="AJ201" s="44" t="str">
        <f>IF(AND(J201="F",  AH201&lt;&gt;"U/A",AE201=Prizewinners!$J$16),AF201,"")</f>
        <v/>
      </c>
      <c r="AK201" s="44" t="str">
        <f t="shared" si="111"/>
        <v/>
      </c>
      <c r="AL201" s="44" t="str">
        <f t="shared" si="112"/>
        <v/>
      </c>
      <c r="AM201" s="44" t="str">
        <f t="shared" ref="AM201:AM264" si="116">CONCATENATE(AD201,AE201)</f>
        <v>FEast End Road Runners12</v>
      </c>
      <c r="AN201" s="44" t="str">
        <f t="shared" si="98"/>
        <v/>
      </c>
      <c r="AO201" s="44" t="str">
        <f t="shared" si="99"/>
        <v/>
      </c>
      <c r="AP201" s="44" t="str">
        <f t="shared" si="100"/>
        <v/>
      </c>
      <c r="AQ201" s="44" t="str">
        <f t="shared" si="113"/>
        <v>Louise Sinon</v>
      </c>
    </row>
    <row r="202" spans="1:43">
      <c r="A202" s="51" t="str">
        <f t="shared" si="101"/>
        <v>V60,13</v>
      </c>
      <c r="B202" s="51" t="str">
        <f t="shared" si="89"/>
        <v>m,134</v>
      </c>
      <c r="C202" s="50">
        <f t="shared" si="114"/>
        <v>201</v>
      </c>
      <c r="D202" s="4">
        <v>975</v>
      </c>
      <c r="E202" s="51">
        <f t="shared" si="90"/>
        <v>1</v>
      </c>
      <c r="F202" s="51">
        <f>COUNTIF(H$2:H202,H202)</f>
        <v>13</v>
      </c>
      <c r="G202" s="51">
        <f>COUNTIF(J$2:J202,J202)</f>
        <v>134</v>
      </c>
      <c r="H202" s="51" t="str">
        <f t="shared" si="91"/>
        <v>V60</v>
      </c>
      <c r="I202" s="51" t="str">
        <f t="shared" si="92"/>
        <v>V60</v>
      </c>
      <c r="J202" s="51" t="str">
        <f t="shared" si="93"/>
        <v>m</v>
      </c>
      <c r="K202" s="55" t="str">
        <f t="shared" si="94"/>
        <v>Michael Ball</v>
      </c>
      <c r="L202" s="55" t="str">
        <f t="shared" si="95"/>
        <v>Barking Road Runners</v>
      </c>
      <c r="M202" s="4"/>
      <c r="N202" s="6">
        <v>56</v>
      </c>
      <c r="O202" s="4">
        <v>7</v>
      </c>
      <c r="P202" s="58">
        <f t="shared" si="102"/>
        <v>0</v>
      </c>
      <c r="Q202" s="58">
        <f t="shared" si="103"/>
        <v>56</v>
      </c>
      <c r="R202" s="63">
        <f t="shared" si="104"/>
        <v>0</v>
      </c>
      <c r="S202" s="65">
        <f t="shared" si="105"/>
        <v>3.888888888888889E-2</v>
      </c>
      <c r="T202" s="65">
        <f t="shared" si="106"/>
        <v>8.1018518518518516E-5</v>
      </c>
      <c r="U202" s="51">
        <f>COUNTIF(L$2:L202,L202)</f>
        <v>12</v>
      </c>
      <c r="V202" s="51">
        <f t="shared" si="96"/>
        <v>201</v>
      </c>
      <c r="W202" s="63">
        <f t="shared" si="115"/>
        <v>3.8969907407407411E-2</v>
      </c>
      <c r="X202" s="69">
        <f t="shared" si="107"/>
        <v>3.8969907407407411E-2</v>
      </c>
      <c r="Y202" s="71">
        <f t="shared" si="97"/>
        <v>0</v>
      </c>
      <c r="Z202" s="74" t="str">
        <f t="shared" si="88"/>
        <v/>
      </c>
      <c r="AA202" s="25"/>
      <c r="AB202" s="25"/>
      <c r="AC202" s="44" t="str">
        <f t="shared" si="108"/>
        <v/>
      </c>
      <c r="AD202" s="44" t="str">
        <f t="shared" si="109"/>
        <v>mBarking Road Runners</v>
      </c>
      <c r="AE202" s="78">
        <f>IF(AD202="","",COUNTIF($AD$2:AD202,AD202))</f>
        <v>9</v>
      </c>
      <c r="AF202" s="79">
        <f>IF(AD202="","",SUMIF(AD$2:AD202,AD202,G$2:G202))</f>
        <v>807</v>
      </c>
      <c r="AG202" s="79" t="str">
        <f>IF(AK202&lt;&gt;"",COUNTIF($AK$1:AK201,AK202)+AK202,IF(AL202&lt;&gt;"",COUNTIF($AL$1:AL201,AL202)+AL202,""))</f>
        <v/>
      </c>
      <c r="AH202" s="79" t="str">
        <f t="shared" si="110"/>
        <v>Barking Road Runners</v>
      </c>
      <c r="AI202" s="79" t="str">
        <f>IF(AND(J202="M", AH202&lt;&gt;"U/A",AE202=Prizewinners!$J$1),AF202,"")</f>
        <v/>
      </c>
      <c r="AJ202" s="44" t="str">
        <f>IF(AND(J202="F",  AH202&lt;&gt;"U/A",AE202=Prizewinners!$J$16),AF202,"")</f>
        <v/>
      </c>
      <c r="AK202" s="44" t="str">
        <f t="shared" si="111"/>
        <v/>
      </c>
      <c r="AL202" s="44" t="str">
        <f t="shared" si="112"/>
        <v/>
      </c>
      <c r="AM202" s="44" t="str">
        <f t="shared" si="116"/>
        <v>mBarking Road Runners9</v>
      </c>
      <c r="AN202" s="44" t="str">
        <f t="shared" si="98"/>
        <v/>
      </c>
      <c r="AO202" s="44" t="str">
        <f t="shared" si="99"/>
        <v/>
      </c>
      <c r="AP202" s="44" t="str">
        <f t="shared" si="100"/>
        <v/>
      </c>
      <c r="AQ202" s="44" t="str">
        <f t="shared" si="113"/>
        <v>Michael Ball</v>
      </c>
    </row>
    <row r="203" spans="1:43">
      <c r="A203" s="51" t="str">
        <f t="shared" si="101"/>
        <v>FV45,12</v>
      </c>
      <c r="B203" s="51" t="str">
        <f t="shared" si="89"/>
        <v>f,68</v>
      </c>
      <c r="C203" s="50">
        <f t="shared" si="114"/>
        <v>202</v>
      </c>
      <c r="D203" s="4">
        <v>93</v>
      </c>
      <c r="E203" s="51">
        <f t="shared" si="90"/>
        <v>1</v>
      </c>
      <c r="F203" s="51">
        <f>COUNTIF(H$2:H203,H203)</f>
        <v>12</v>
      </c>
      <c r="G203" s="51">
        <f>COUNTIF(J$2:J203,J203)</f>
        <v>68</v>
      </c>
      <c r="H203" s="51" t="str">
        <f t="shared" si="91"/>
        <v>FV45</v>
      </c>
      <c r="I203" s="51" t="str">
        <f t="shared" si="92"/>
        <v>FV45</v>
      </c>
      <c r="J203" s="51" t="str">
        <f t="shared" si="93"/>
        <v>f</v>
      </c>
      <c r="K203" s="55" t="str">
        <f t="shared" si="94"/>
        <v>Sonia Silva</v>
      </c>
      <c r="L203" s="55" t="str">
        <f t="shared" si="95"/>
        <v>u/a</v>
      </c>
      <c r="M203" s="4"/>
      <c r="N203" s="6"/>
      <c r="O203" s="4">
        <v>47</v>
      </c>
      <c r="P203" s="58">
        <f t="shared" si="102"/>
        <v>0</v>
      </c>
      <c r="Q203" s="58">
        <f t="shared" si="103"/>
        <v>56</v>
      </c>
      <c r="R203" s="63">
        <f t="shared" si="104"/>
        <v>0</v>
      </c>
      <c r="S203" s="65">
        <f t="shared" si="105"/>
        <v>3.888888888888889E-2</v>
      </c>
      <c r="T203" s="65">
        <f t="shared" si="106"/>
        <v>5.4398148148148144E-4</v>
      </c>
      <c r="U203" s="51">
        <f>COUNTIF(L$2:L203,L203)</f>
        <v>8</v>
      </c>
      <c r="V203" s="51">
        <f t="shared" si="96"/>
        <v>202</v>
      </c>
      <c r="W203" s="63">
        <f t="shared" si="115"/>
        <v>3.9432870370370368E-2</v>
      </c>
      <c r="X203" s="69">
        <f t="shared" si="107"/>
        <v>3.9432870370370368E-2</v>
      </c>
      <c r="Y203" s="71">
        <f t="shared" si="97"/>
        <v>0</v>
      </c>
      <c r="Z203" s="74" t="str">
        <f t="shared" si="88"/>
        <v/>
      </c>
      <c r="AA203" s="25"/>
      <c r="AB203" s="25"/>
      <c r="AC203" s="44" t="str">
        <f t="shared" si="108"/>
        <v/>
      </c>
      <c r="AD203" s="44" t="str">
        <f t="shared" si="109"/>
        <v>fu/a</v>
      </c>
      <c r="AE203" s="78">
        <f>IF(AD203="","",COUNTIF($AD$2:AD203,AD203))</f>
        <v>1</v>
      </c>
      <c r="AF203" s="79">
        <f>IF(AD203="","",SUMIF(AD$2:AD203,AD203,G$2:G203))</f>
        <v>68</v>
      </c>
      <c r="AG203" s="79" t="str">
        <f>IF(AK203&lt;&gt;"",COUNTIF($AK$1:AK202,AK203)+AK203,IF(AL203&lt;&gt;"",COUNTIF($AL$1:AL202,AL203)+AL203,""))</f>
        <v/>
      </c>
      <c r="AH203" s="79" t="str">
        <f t="shared" si="110"/>
        <v>u/a</v>
      </c>
      <c r="AI203" s="79" t="str">
        <f>IF(AND(J203="M", AH203&lt;&gt;"U/A",AE203=Prizewinners!$J$1),AF203,"")</f>
        <v/>
      </c>
      <c r="AJ203" s="44" t="str">
        <f>IF(AND(J203="F",  AH203&lt;&gt;"U/A",AE203=Prizewinners!$J$16),AF203,"")</f>
        <v/>
      </c>
      <c r="AK203" s="44" t="str">
        <f t="shared" si="111"/>
        <v/>
      </c>
      <c r="AL203" s="44" t="str">
        <f t="shared" si="112"/>
        <v/>
      </c>
      <c r="AM203" s="44" t="str">
        <f t="shared" si="116"/>
        <v>fu/a1</v>
      </c>
      <c r="AN203" s="44" t="str">
        <f t="shared" si="98"/>
        <v/>
      </c>
      <c r="AO203" s="44" t="str">
        <f t="shared" si="99"/>
        <v/>
      </c>
      <c r="AP203" s="44" t="str">
        <f t="shared" si="100"/>
        <v/>
      </c>
      <c r="AQ203" s="44" t="str">
        <f t="shared" si="113"/>
        <v>Sonia Silva</v>
      </c>
    </row>
    <row r="204" spans="1:43">
      <c r="A204" s="51" t="str">
        <f t="shared" si="101"/>
        <v>FV45,13</v>
      </c>
      <c r="B204" s="51" t="str">
        <f t="shared" si="89"/>
        <v>F,69</v>
      </c>
      <c r="C204" s="50">
        <f t="shared" si="114"/>
        <v>203</v>
      </c>
      <c r="D204" s="4">
        <v>27</v>
      </c>
      <c r="E204" s="51">
        <f t="shared" si="90"/>
        <v>1</v>
      </c>
      <c r="F204" s="51">
        <f>COUNTIF(H$2:H204,H204)</f>
        <v>13</v>
      </c>
      <c r="G204" s="51">
        <f>COUNTIF(J$2:J204,J204)</f>
        <v>69</v>
      </c>
      <c r="H204" s="51" t="str">
        <f t="shared" si="91"/>
        <v>FV45</v>
      </c>
      <c r="I204" s="51" t="str">
        <f t="shared" si="92"/>
        <v>FV45</v>
      </c>
      <c r="J204" s="51" t="str">
        <f t="shared" si="93"/>
        <v>F</v>
      </c>
      <c r="K204" s="55" t="str">
        <f t="shared" si="94"/>
        <v>Tina Nieman Da Costa</v>
      </c>
      <c r="L204" s="55" t="str">
        <f t="shared" si="95"/>
        <v>East London Runners</v>
      </c>
      <c r="M204" s="4"/>
      <c r="N204" s="6"/>
      <c r="O204" s="4">
        <v>50</v>
      </c>
      <c r="P204" s="58">
        <f t="shared" si="102"/>
        <v>0</v>
      </c>
      <c r="Q204" s="58">
        <f t="shared" si="103"/>
        <v>56</v>
      </c>
      <c r="R204" s="63">
        <f t="shared" si="104"/>
        <v>0</v>
      </c>
      <c r="S204" s="65">
        <f t="shared" si="105"/>
        <v>3.888888888888889E-2</v>
      </c>
      <c r="T204" s="65">
        <f t="shared" si="106"/>
        <v>5.7870370370370367E-4</v>
      </c>
      <c r="U204" s="51">
        <f>COUNTIF(L$2:L204,L204)</f>
        <v>52</v>
      </c>
      <c r="V204" s="51">
        <f t="shared" si="96"/>
        <v>203</v>
      </c>
      <c r="W204" s="63">
        <f t="shared" si="115"/>
        <v>3.9467592592592596E-2</v>
      </c>
      <c r="X204" s="69">
        <f t="shared" si="107"/>
        <v>3.9467592592592596E-2</v>
      </c>
      <c r="Y204" s="71">
        <f t="shared" si="97"/>
        <v>0</v>
      </c>
      <c r="Z204" s="74" t="str">
        <f t="shared" si="88"/>
        <v/>
      </c>
      <c r="AA204" s="25"/>
      <c r="AB204" s="25"/>
      <c r="AC204" s="44" t="str">
        <f t="shared" si="108"/>
        <v/>
      </c>
      <c r="AD204" s="44" t="str">
        <f t="shared" si="109"/>
        <v>FEast London Runners</v>
      </c>
      <c r="AE204" s="78">
        <f>IF(AD204="","",COUNTIF($AD$2:AD204,AD204))</f>
        <v>17</v>
      </c>
      <c r="AF204" s="79">
        <f>IF(AD204="","",SUMIF(AD$2:AD204,AD204,G$2:G204))</f>
        <v>452</v>
      </c>
      <c r="AG204" s="79" t="str">
        <f>IF(AK204&lt;&gt;"",COUNTIF($AK$1:AK203,AK204)+AK204,IF(AL204&lt;&gt;"",COUNTIF($AL$1:AL203,AL204)+AL204,""))</f>
        <v/>
      </c>
      <c r="AH204" s="79" t="str">
        <f t="shared" si="110"/>
        <v>East London Runners</v>
      </c>
      <c r="AI204" s="79" t="str">
        <f>IF(AND(J204="M", AH204&lt;&gt;"U/A",AE204=Prizewinners!$J$1),AF204,"")</f>
        <v/>
      </c>
      <c r="AJ204" s="44" t="str">
        <f>IF(AND(J204="F",  AH204&lt;&gt;"U/A",AE204=Prizewinners!$J$16),AF204,"")</f>
        <v/>
      </c>
      <c r="AK204" s="44" t="str">
        <f t="shared" si="111"/>
        <v/>
      </c>
      <c r="AL204" s="44" t="str">
        <f t="shared" si="112"/>
        <v/>
      </c>
      <c r="AM204" s="44" t="str">
        <f t="shared" si="116"/>
        <v>FEast London Runners17</v>
      </c>
      <c r="AN204" s="44" t="str">
        <f t="shared" si="98"/>
        <v/>
      </c>
      <c r="AO204" s="44" t="str">
        <f t="shared" si="99"/>
        <v/>
      </c>
      <c r="AP204" s="44" t="str">
        <f t="shared" si="100"/>
        <v/>
      </c>
      <c r="AQ204" s="44" t="str">
        <f t="shared" si="113"/>
        <v>Tina Nieman Da Costa</v>
      </c>
    </row>
    <row r="205" spans="1:43">
      <c r="A205" s="51" t="str">
        <f t="shared" si="101"/>
        <v>V60,14</v>
      </c>
      <c r="B205" s="51" t="str">
        <f t="shared" si="89"/>
        <v>M,135</v>
      </c>
      <c r="C205" s="50">
        <f t="shared" si="114"/>
        <v>204</v>
      </c>
      <c r="D205" s="4">
        <v>906</v>
      </c>
      <c r="E205" s="51">
        <f t="shared" si="90"/>
        <v>1</v>
      </c>
      <c r="F205" s="51">
        <f>COUNTIF(H$2:H205,H205)</f>
        <v>14</v>
      </c>
      <c r="G205" s="51">
        <f>COUNTIF(J$2:J205,J205)</f>
        <v>135</v>
      </c>
      <c r="H205" s="51" t="str">
        <f t="shared" si="91"/>
        <v>V60</v>
      </c>
      <c r="I205" s="51" t="str">
        <f t="shared" si="92"/>
        <v>V60</v>
      </c>
      <c r="J205" s="51" t="str">
        <f t="shared" si="93"/>
        <v>M</v>
      </c>
      <c r="K205" s="55" t="str">
        <f t="shared" si="94"/>
        <v>Keith Penfold</v>
      </c>
      <c r="L205" s="55" t="str">
        <f t="shared" si="95"/>
        <v>Havering 90 Joggers</v>
      </c>
      <c r="M205" s="4"/>
      <c r="N205" s="6">
        <v>57</v>
      </c>
      <c r="O205" s="4">
        <v>4</v>
      </c>
      <c r="P205" s="58">
        <f t="shared" si="102"/>
        <v>0</v>
      </c>
      <c r="Q205" s="58">
        <f t="shared" si="103"/>
        <v>57</v>
      </c>
      <c r="R205" s="63">
        <f t="shared" si="104"/>
        <v>0</v>
      </c>
      <c r="S205" s="65">
        <f t="shared" si="105"/>
        <v>3.9583333333333331E-2</v>
      </c>
      <c r="T205" s="65">
        <f t="shared" si="106"/>
        <v>4.6296296296296294E-5</v>
      </c>
      <c r="U205" s="51">
        <f>COUNTIF(L$2:L205,L205)</f>
        <v>21</v>
      </c>
      <c r="V205" s="51">
        <f t="shared" si="96"/>
        <v>204</v>
      </c>
      <c r="W205" s="63">
        <f t="shared" si="115"/>
        <v>3.9629629629629626E-2</v>
      </c>
      <c r="X205" s="69">
        <f t="shared" si="107"/>
        <v>3.9629629629629626E-2</v>
      </c>
      <c r="Y205" s="71">
        <f t="shared" si="97"/>
        <v>0</v>
      </c>
      <c r="Z205" s="74" t="str">
        <f t="shared" si="88"/>
        <v/>
      </c>
      <c r="AA205" s="25"/>
      <c r="AB205" s="25"/>
      <c r="AC205" s="44" t="str">
        <f t="shared" si="108"/>
        <v/>
      </c>
      <c r="AD205" s="44" t="str">
        <f t="shared" si="109"/>
        <v>MHavering 90 Joggers</v>
      </c>
      <c r="AE205" s="78">
        <f>IF(AD205="","",COUNTIF($AD$2:AD205,AD205))</f>
        <v>16</v>
      </c>
      <c r="AF205" s="79">
        <f>IF(AD205="","",SUMIF(AD$2:AD205,AD205,G$2:G205))</f>
        <v>1517</v>
      </c>
      <c r="AG205" s="79" t="str">
        <f>IF(AK205&lt;&gt;"",COUNTIF($AK$1:AK204,AK205)+AK205,IF(AL205&lt;&gt;"",COUNTIF($AL$1:AL204,AL205)+AL205,""))</f>
        <v/>
      </c>
      <c r="AH205" s="79" t="str">
        <f t="shared" si="110"/>
        <v>Havering 90 Joggers</v>
      </c>
      <c r="AI205" s="79" t="str">
        <f>IF(AND(J205="M", AH205&lt;&gt;"U/A",AE205=Prizewinners!$J$1),AF205,"")</f>
        <v/>
      </c>
      <c r="AJ205" s="44" t="str">
        <f>IF(AND(J205="F",  AH205&lt;&gt;"U/A",AE205=Prizewinners!$J$16),AF205,"")</f>
        <v/>
      </c>
      <c r="AK205" s="44" t="str">
        <f t="shared" si="111"/>
        <v/>
      </c>
      <c r="AL205" s="44" t="str">
        <f t="shared" si="112"/>
        <v/>
      </c>
      <c r="AM205" s="44" t="str">
        <f t="shared" si="116"/>
        <v>MHavering 90 Joggers16</v>
      </c>
      <c r="AN205" s="44" t="str">
        <f t="shared" si="98"/>
        <v/>
      </c>
      <c r="AO205" s="44" t="str">
        <f t="shared" si="99"/>
        <v/>
      </c>
      <c r="AP205" s="44" t="str">
        <f t="shared" si="100"/>
        <v/>
      </c>
      <c r="AQ205" s="44" t="str">
        <f t="shared" si="113"/>
        <v>Keith Penfold</v>
      </c>
    </row>
    <row r="206" spans="1:43">
      <c r="A206" s="51" t="str">
        <f t="shared" si="101"/>
        <v>V60,15</v>
      </c>
      <c r="B206" s="51" t="str">
        <f t="shared" si="89"/>
        <v>M,136</v>
      </c>
      <c r="C206" s="50">
        <f t="shared" si="114"/>
        <v>205</v>
      </c>
      <c r="D206" s="4">
        <v>909</v>
      </c>
      <c r="E206" s="51">
        <f t="shared" si="90"/>
        <v>1</v>
      </c>
      <c r="F206" s="51">
        <f>COUNTIF(H$2:H206,H206)</f>
        <v>15</v>
      </c>
      <c r="G206" s="51">
        <f>COUNTIF(J$2:J206,J206)</f>
        <v>136</v>
      </c>
      <c r="H206" s="51" t="str">
        <f t="shared" si="91"/>
        <v>V60</v>
      </c>
      <c r="I206" s="51" t="str">
        <f t="shared" si="92"/>
        <v>V60</v>
      </c>
      <c r="J206" s="51" t="str">
        <f t="shared" si="93"/>
        <v>M</v>
      </c>
      <c r="K206" s="55" t="str">
        <f t="shared" si="94"/>
        <v>Sam Veerasamy</v>
      </c>
      <c r="L206" s="55" t="str">
        <f t="shared" si="95"/>
        <v>Dagenham 88</v>
      </c>
      <c r="M206" s="4"/>
      <c r="N206" s="6"/>
      <c r="O206" s="4">
        <v>18</v>
      </c>
      <c r="P206" s="58">
        <f t="shared" si="102"/>
        <v>0</v>
      </c>
      <c r="Q206" s="58">
        <f t="shared" si="103"/>
        <v>57</v>
      </c>
      <c r="R206" s="63">
        <f t="shared" si="104"/>
        <v>0</v>
      </c>
      <c r="S206" s="65">
        <f t="shared" si="105"/>
        <v>3.9583333333333331E-2</v>
      </c>
      <c r="T206" s="65">
        <f t="shared" si="106"/>
        <v>2.0833333333333335E-4</v>
      </c>
      <c r="U206" s="51">
        <f>COUNTIF(L$2:L206,L206)</f>
        <v>9</v>
      </c>
      <c r="V206" s="51">
        <f t="shared" si="96"/>
        <v>205</v>
      </c>
      <c r="W206" s="63">
        <f t="shared" si="115"/>
        <v>3.9791666666666663E-2</v>
      </c>
      <c r="X206" s="69">
        <f t="shared" si="107"/>
        <v>3.9791666666666663E-2</v>
      </c>
      <c r="Y206" s="71">
        <f t="shared" si="97"/>
        <v>0</v>
      </c>
      <c r="Z206" s="74" t="str">
        <f t="shared" si="88"/>
        <v/>
      </c>
      <c r="AA206" s="25"/>
      <c r="AB206" s="25"/>
      <c r="AC206" s="44" t="str">
        <f t="shared" si="108"/>
        <v/>
      </c>
      <c r="AD206" s="44" t="str">
        <f t="shared" si="109"/>
        <v>MDagenham 88</v>
      </c>
      <c r="AE206" s="78">
        <f>IF(AD206="","",COUNTIF($AD$2:AD206,AD206))</f>
        <v>6</v>
      </c>
      <c r="AF206" s="79">
        <f>IF(AD206="","",SUMIF(AD$2:AD206,AD206,G$2:G206))</f>
        <v>444</v>
      </c>
      <c r="AG206" s="79" t="str">
        <f>IF(AK206&lt;&gt;"",COUNTIF($AK$1:AK205,AK206)+AK206,IF(AL206&lt;&gt;"",COUNTIF($AL$1:AL205,AL206)+AL206,""))</f>
        <v/>
      </c>
      <c r="AH206" s="79" t="str">
        <f t="shared" si="110"/>
        <v>Dagenham 88</v>
      </c>
      <c r="AI206" s="79" t="str">
        <f>IF(AND(J206="M", AH206&lt;&gt;"U/A",AE206=Prizewinners!$J$1),AF206,"")</f>
        <v/>
      </c>
      <c r="AJ206" s="44" t="str">
        <f>IF(AND(J206="F",  AH206&lt;&gt;"U/A",AE206=Prizewinners!$J$16),AF206,"")</f>
        <v/>
      </c>
      <c r="AK206" s="44" t="str">
        <f t="shared" si="111"/>
        <v/>
      </c>
      <c r="AL206" s="44" t="str">
        <f t="shared" si="112"/>
        <v/>
      </c>
      <c r="AM206" s="44" t="str">
        <f t="shared" si="116"/>
        <v>MDagenham 886</v>
      </c>
      <c r="AN206" s="44" t="str">
        <f t="shared" si="98"/>
        <v/>
      </c>
      <c r="AO206" s="44" t="str">
        <f t="shared" si="99"/>
        <v/>
      </c>
      <c r="AP206" s="44" t="str">
        <f t="shared" si="100"/>
        <v/>
      </c>
      <c r="AQ206" s="44" t="str">
        <f t="shared" si="113"/>
        <v>Sam Veerasamy</v>
      </c>
    </row>
    <row r="207" spans="1:43">
      <c r="A207" s="51" t="str">
        <f t="shared" si="101"/>
        <v>FV55,9</v>
      </c>
      <c r="B207" s="51" t="str">
        <f t="shared" si="89"/>
        <v>F,70</v>
      </c>
      <c r="C207" s="50">
        <f t="shared" si="114"/>
        <v>206</v>
      </c>
      <c r="D207" s="4">
        <v>34</v>
      </c>
      <c r="E207" s="51">
        <f t="shared" si="90"/>
        <v>1</v>
      </c>
      <c r="F207" s="51">
        <f>COUNTIF(H$2:H207,H207)</f>
        <v>9</v>
      </c>
      <c r="G207" s="51">
        <f>COUNTIF(J$2:J207,J207)</f>
        <v>70</v>
      </c>
      <c r="H207" s="51" t="str">
        <f t="shared" si="91"/>
        <v>FV55</v>
      </c>
      <c r="I207" s="51" t="str">
        <f t="shared" si="92"/>
        <v>FV55</v>
      </c>
      <c r="J207" s="51" t="str">
        <f t="shared" si="93"/>
        <v>F</v>
      </c>
      <c r="K207" s="55" t="str">
        <f t="shared" si="94"/>
        <v>Denise Broom</v>
      </c>
      <c r="L207" s="55" t="str">
        <f t="shared" si="95"/>
        <v>Havering 90 Joggers</v>
      </c>
      <c r="M207" s="4"/>
      <c r="N207" s="6"/>
      <c r="O207" s="4">
        <v>30</v>
      </c>
      <c r="P207" s="58">
        <f t="shared" si="102"/>
        <v>0</v>
      </c>
      <c r="Q207" s="58">
        <f t="shared" si="103"/>
        <v>57</v>
      </c>
      <c r="R207" s="63">
        <f t="shared" si="104"/>
        <v>0</v>
      </c>
      <c r="S207" s="65">
        <f t="shared" si="105"/>
        <v>3.9583333333333331E-2</v>
      </c>
      <c r="T207" s="65">
        <f t="shared" si="106"/>
        <v>3.4722222222222224E-4</v>
      </c>
      <c r="U207" s="51">
        <f>COUNTIF(L$2:L207,L207)</f>
        <v>22</v>
      </c>
      <c r="V207" s="51">
        <f t="shared" si="96"/>
        <v>206</v>
      </c>
      <c r="W207" s="63">
        <f t="shared" si="115"/>
        <v>3.9930555555555552E-2</v>
      </c>
      <c r="X207" s="69">
        <f t="shared" si="107"/>
        <v>3.9930555555555552E-2</v>
      </c>
      <c r="Y207" s="71">
        <f t="shared" si="97"/>
        <v>0</v>
      </c>
      <c r="Z207" s="74" t="str">
        <f t="shared" si="88"/>
        <v/>
      </c>
      <c r="AA207" s="25"/>
      <c r="AB207" s="25"/>
      <c r="AC207" s="44" t="str">
        <f t="shared" si="108"/>
        <v/>
      </c>
      <c r="AD207" s="44" t="str">
        <f t="shared" si="109"/>
        <v>FHavering 90 Joggers</v>
      </c>
      <c r="AE207" s="78">
        <f>IF(AD207="","",COUNTIF($AD$2:AD207,AD207))</f>
        <v>6</v>
      </c>
      <c r="AF207" s="79">
        <f>IF(AD207="","",SUMIF(AD$2:AD207,AD207,G$2:G207))</f>
        <v>339</v>
      </c>
      <c r="AG207" s="79" t="str">
        <f>IF(AK207&lt;&gt;"",COUNTIF($AK$1:AK206,AK207)+AK207,IF(AL207&lt;&gt;"",COUNTIF($AL$1:AL206,AL207)+AL207,""))</f>
        <v/>
      </c>
      <c r="AH207" s="79" t="str">
        <f t="shared" si="110"/>
        <v>Havering 90 Joggers</v>
      </c>
      <c r="AI207" s="79" t="str">
        <f>IF(AND(J207="M", AH207&lt;&gt;"U/A",AE207=Prizewinners!$J$1),AF207,"")</f>
        <v/>
      </c>
      <c r="AJ207" s="44" t="str">
        <f>IF(AND(J207="F",  AH207&lt;&gt;"U/A",AE207=Prizewinners!$J$16),AF207,"")</f>
        <v/>
      </c>
      <c r="AK207" s="44" t="str">
        <f t="shared" si="111"/>
        <v/>
      </c>
      <c r="AL207" s="44" t="str">
        <f t="shared" si="112"/>
        <v/>
      </c>
      <c r="AM207" s="44" t="str">
        <f t="shared" si="116"/>
        <v>FHavering 90 Joggers6</v>
      </c>
      <c r="AN207" s="44" t="str">
        <f t="shared" si="98"/>
        <v/>
      </c>
      <c r="AO207" s="44" t="str">
        <f t="shared" si="99"/>
        <v/>
      </c>
      <c r="AP207" s="44" t="str">
        <f t="shared" si="100"/>
        <v/>
      </c>
      <c r="AQ207" s="44" t="str">
        <f t="shared" si="113"/>
        <v>Denise Broom</v>
      </c>
    </row>
    <row r="208" spans="1:43">
      <c r="A208" s="51" t="str">
        <f t="shared" si="101"/>
        <v>FV45,14</v>
      </c>
      <c r="B208" s="51" t="str">
        <f t="shared" si="89"/>
        <v>F,71</v>
      </c>
      <c r="C208" s="50">
        <f t="shared" si="114"/>
        <v>207</v>
      </c>
      <c r="D208" s="4">
        <v>38</v>
      </c>
      <c r="E208" s="51">
        <f t="shared" si="90"/>
        <v>1</v>
      </c>
      <c r="F208" s="51">
        <f>COUNTIF(H$2:H208,H208)</f>
        <v>14</v>
      </c>
      <c r="G208" s="51">
        <f>COUNTIF(J$2:J208,J208)</f>
        <v>71</v>
      </c>
      <c r="H208" s="51" t="str">
        <f t="shared" si="91"/>
        <v>FV45</v>
      </c>
      <c r="I208" s="51" t="str">
        <f t="shared" si="92"/>
        <v>FV45</v>
      </c>
      <c r="J208" s="51" t="str">
        <f t="shared" si="93"/>
        <v>F</v>
      </c>
      <c r="K208" s="55" t="str">
        <f t="shared" si="94"/>
        <v>Sharon Dooner</v>
      </c>
      <c r="L208" s="55" t="str">
        <f t="shared" si="95"/>
        <v>Havering 90 Joggers</v>
      </c>
      <c r="M208" s="4"/>
      <c r="N208" s="6"/>
      <c r="O208" s="4">
        <v>31</v>
      </c>
      <c r="P208" s="58">
        <f t="shared" si="102"/>
        <v>0</v>
      </c>
      <c r="Q208" s="58">
        <f t="shared" si="103"/>
        <v>57</v>
      </c>
      <c r="R208" s="63">
        <f t="shared" si="104"/>
        <v>0</v>
      </c>
      <c r="S208" s="65">
        <f t="shared" si="105"/>
        <v>3.9583333333333331E-2</v>
      </c>
      <c r="T208" s="65">
        <f t="shared" si="106"/>
        <v>3.5879629629629629E-4</v>
      </c>
      <c r="U208" s="51">
        <f>COUNTIF(L$2:L208,L208)</f>
        <v>23</v>
      </c>
      <c r="V208" s="51">
        <f t="shared" si="96"/>
        <v>207</v>
      </c>
      <c r="W208" s="63">
        <f t="shared" si="115"/>
        <v>3.9942129629629626E-2</v>
      </c>
      <c r="X208" s="69">
        <f t="shared" si="107"/>
        <v>3.9942129629629626E-2</v>
      </c>
      <c r="Y208" s="71">
        <f t="shared" si="97"/>
        <v>0</v>
      </c>
      <c r="Z208" s="74" t="str">
        <f t="shared" si="88"/>
        <v/>
      </c>
      <c r="AA208" s="25"/>
      <c r="AB208" s="25"/>
      <c r="AC208" s="44" t="str">
        <f t="shared" si="108"/>
        <v/>
      </c>
      <c r="AD208" s="44" t="str">
        <f t="shared" si="109"/>
        <v>FHavering 90 Joggers</v>
      </c>
      <c r="AE208" s="78">
        <f>IF(AD208="","",COUNTIF($AD$2:AD208,AD208))</f>
        <v>7</v>
      </c>
      <c r="AF208" s="79">
        <f>IF(AD208="","",SUMIF(AD$2:AD208,AD208,G$2:G208))</f>
        <v>410</v>
      </c>
      <c r="AG208" s="79" t="str">
        <f>IF(AK208&lt;&gt;"",COUNTIF($AK$1:AK207,AK208)+AK208,IF(AL208&lt;&gt;"",COUNTIF($AL$1:AL207,AL208)+AL208,""))</f>
        <v/>
      </c>
      <c r="AH208" s="79" t="str">
        <f t="shared" si="110"/>
        <v>Havering 90 Joggers</v>
      </c>
      <c r="AI208" s="79" t="str">
        <f>IF(AND(J208="M", AH208&lt;&gt;"U/A",AE208=Prizewinners!$J$1),AF208,"")</f>
        <v/>
      </c>
      <c r="AJ208" s="44" t="str">
        <f>IF(AND(J208="F",  AH208&lt;&gt;"U/A",AE208=Prizewinners!$J$16),AF208,"")</f>
        <v/>
      </c>
      <c r="AK208" s="44" t="str">
        <f t="shared" si="111"/>
        <v/>
      </c>
      <c r="AL208" s="44" t="str">
        <f t="shared" si="112"/>
        <v/>
      </c>
      <c r="AM208" s="44" t="str">
        <f t="shared" si="116"/>
        <v>FHavering 90 Joggers7</v>
      </c>
      <c r="AN208" s="44" t="str">
        <f t="shared" si="98"/>
        <v/>
      </c>
      <c r="AO208" s="44" t="str">
        <f t="shared" si="99"/>
        <v/>
      </c>
      <c r="AP208" s="44" t="str">
        <f t="shared" si="100"/>
        <v/>
      </c>
      <c r="AQ208" s="44" t="str">
        <f t="shared" si="113"/>
        <v>Sharon Dooner</v>
      </c>
    </row>
    <row r="209" spans="1:43">
      <c r="A209" s="51" t="str">
        <f t="shared" si="101"/>
        <v>V50,44</v>
      </c>
      <c r="B209" s="51" t="str">
        <f t="shared" si="89"/>
        <v>M,137</v>
      </c>
      <c r="C209" s="50">
        <f t="shared" si="114"/>
        <v>208</v>
      </c>
      <c r="D209" s="4">
        <v>950</v>
      </c>
      <c r="E209" s="51">
        <f t="shared" si="90"/>
        <v>1</v>
      </c>
      <c r="F209" s="51">
        <f>COUNTIF(H$2:H209,H209)</f>
        <v>44</v>
      </c>
      <c r="G209" s="51">
        <f>COUNTIF(J$2:J209,J209)</f>
        <v>137</v>
      </c>
      <c r="H209" s="51" t="str">
        <f t="shared" si="91"/>
        <v>V50</v>
      </c>
      <c r="I209" s="51" t="str">
        <f t="shared" si="92"/>
        <v>V50</v>
      </c>
      <c r="J209" s="51" t="str">
        <f t="shared" si="93"/>
        <v>M</v>
      </c>
      <c r="K209" s="55" t="str">
        <f t="shared" si="94"/>
        <v>Robert Courtier</v>
      </c>
      <c r="L209" s="55" t="str">
        <f t="shared" si="95"/>
        <v>Barking Road Runners</v>
      </c>
      <c r="M209" s="4">
        <v>1</v>
      </c>
      <c r="N209" s="6">
        <v>0</v>
      </c>
      <c r="O209" s="4">
        <v>28</v>
      </c>
      <c r="P209" s="58">
        <f t="shared" si="102"/>
        <v>1</v>
      </c>
      <c r="Q209" s="58">
        <f t="shared" si="103"/>
        <v>0</v>
      </c>
      <c r="R209" s="63">
        <f t="shared" si="104"/>
        <v>4.1666666666666664E-2</v>
      </c>
      <c r="S209" s="65">
        <f t="shared" si="105"/>
        <v>0</v>
      </c>
      <c r="T209" s="65">
        <f t="shared" si="106"/>
        <v>3.2407407407407406E-4</v>
      </c>
      <c r="U209" s="51">
        <f>COUNTIF(L$2:L209,L209)</f>
        <v>13</v>
      </c>
      <c r="V209" s="51">
        <f t="shared" si="96"/>
        <v>208</v>
      </c>
      <c r="W209" s="63">
        <f t="shared" si="115"/>
        <v>4.1990740740740738E-2</v>
      </c>
      <c r="X209" s="69">
        <f t="shared" si="107"/>
        <v>4.1990740740740738E-2</v>
      </c>
      <c r="Y209" s="71">
        <f t="shared" si="97"/>
        <v>0</v>
      </c>
      <c r="Z209" s="74" t="str">
        <f t="shared" si="88"/>
        <v/>
      </c>
      <c r="AA209" s="25"/>
      <c r="AB209" s="25"/>
      <c r="AC209" s="44" t="str">
        <f t="shared" si="108"/>
        <v/>
      </c>
      <c r="AD209" s="44" t="str">
        <f t="shared" si="109"/>
        <v>MBarking Road Runners</v>
      </c>
      <c r="AE209" s="78">
        <f>IF(AD209="","",COUNTIF($AD$2:AD209,AD209))</f>
        <v>10</v>
      </c>
      <c r="AF209" s="79">
        <f>IF(AD209="","",SUMIF(AD$2:AD209,AD209,G$2:G209))</f>
        <v>944</v>
      </c>
      <c r="AG209" s="79" t="str">
        <f>IF(AK209&lt;&gt;"",COUNTIF($AK$1:AK208,AK209)+AK209,IF(AL209&lt;&gt;"",COUNTIF($AL$1:AL208,AL209)+AL209,""))</f>
        <v/>
      </c>
      <c r="AH209" s="79" t="str">
        <f t="shared" si="110"/>
        <v>Barking Road Runners</v>
      </c>
      <c r="AI209" s="79" t="str">
        <f>IF(AND(J209="M", AH209&lt;&gt;"U/A",AE209=Prizewinners!$J$1),AF209,"")</f>
        <v/>
      </c>
      <c r="AJ209" s="44" t="str">
        <f>IF(AND(J209="F",  AH209&lt;&gt;"U/A",AE209=Prizewinners!$J$16),AF209,"")</f>
        <v/>
      </c>
      <c r="AK209" s="44" t="str">
        <f t="shared" si="111"/>
        <v/>
      </c>
      <c r="AL209" s="44" t="str">
        <f t="shared" si="112"/>
        <v/>
      </c>
      <c r="AM209" s="44" t="str">
        <f t="shared" si="116"/>
        <v>MBarking Road Runners10</v>
      </c>
      <c r="AN209" s="44" t="str">
        <f t="shared" si="98"/>
        <v/>
      </c>
      <c r="AO209" s="44" t="str">
        <f t="shared" si="99"/>
        <v/>
      </c>
      <c r="AP209" s="44" t="str">
        <f t="shared" si="100"/>
        <v/>
      </c>
      <c r="AQ209" s="44" t="str">
        <f t="shared" si="113"/>
        <v>Robert Courtier</v>
      </c>
    </row>
    <row r="210" spans="1:43">
      <c r="A210" s="51" t="str">
        <f t="shared" si="101"/>
        <v>FV35,28</v>
      </c>
      <c r="B210" s="51" t="str">
        <f t="shared" si="89"/>
        <v>F,72</v>
      </c>
      <c r="C210" s="50">
        <f t="shared" si="114"/>
        <v>209</v>
      </c>
      <c r="D210" s="4">
        <v>83</v>
      </c>
      <c r="E210" s="51">
        <f t="shared" si="90"/>
        <v>1</v>
      </c>
      <c r="F210" s="51">
        <f>COUNTIF(H$2:H210,H210)</f>
        <v>28</v>
      </c>
      <c r="G210" s="51">
        <f>COUNTIF(J$2:J210,J210)</f>
        <v>72</v>
      </c>
      <c r="H210" s="51" t="str">
        <f t="shared" si="91"/>
        <v>FV35</v>
      </c>
      <c r="I210" s="51" t="str">
        <f t="shared" si="92"/>
        <v>FV35</v>
      </c>
      <c r="J210" s="51" t="str">
        <f t="shared" si="93"/>
        <v>F</v>
      </c>
      <c r="K210" s="55" t="str">
        <f t="shared" si="94"/>
        <v>Lucy Johnson</v>
      </c>
      <c r="L210" s="55" t="str">
        <f t="shared" si="95"/>
        <v>East End Road Runners</v>
      </c>
      <c r="M210" s="4"/>
      <c r="N210" s="6"/>
      <c r="O210" s="4">
        <v>31</v>
      </c>
      <c r="P210" s="58">
        <f t="shared" si="102"/>
        <v>1</v>
      </c>
      <c r="Q210" s="58">
        <f t="shared" si="103"/>
        <v>0</v>
      </c>
      <c r="R210" s="63">
        <f t="shared" si="104"/>
        <v>4.1666666666666664E-2</v>
      </c>
      <c r="S210" s="65">
        <f t="shared" si="105"/>
        <v>0</v>
      </c>
      <c r="T210" s="65">
        <f t="shared" si="106"/>
        <v>3.5879629629629629E-4</v>
      </c>
      <c r="U210" s="51">
        <f>COUNTIF(L$2:L210,L210)</f>
        <v>28</v>
      </c>
      <c r="V210" s="51">
        <f t="shared" si="96"/>
        <v>209</v>
      </c>
      <c r="W210" s="63">
        <f t="shared" si="115"/>
        <v>4.2025462962962959E-2</v>
      </c>
      <c r="X210" s="69">
        <f t="shared" si="107"/>
        <v>4.2025462962962959E-2</v>
      </c>
      <c r="Y210" s="71">
        <f t="shared" si="97"/>
        <v>0</v>
      </c>
      <c r="Z210" s="74" t="str">
        <f t="shared" si="88"/>
        <v/>
      </c>
      <c r="AA210" s="25"/>
      <c r="AB210" s="25"/>
      <c r="AC210" s="44" t="str">
        <f t="shared" si="108"/>
        <v/>
      </c>
      <c r="AD210" s="44" t="str">
        <f t="shared" si="109"/>
        <v>FEast End Road Runners</v>
      </c>
      <c r="AE210" s="78">
        <f>IF(AD210="","",COUNTIF($AD$2:AD210,AD210))</f>
        <v>13</v>
      </c>
      <c r="AF210" s="79">
        <f>IF(AD210="","",SUMIF(AD$2:AD210,AD210,G$2:G210))</f>
        <v>565</v>
      </c>
      <c r="AG210" s="79" t="str">
        <f>IF(AK210&lt;&gt;"",COUNTIF($AK$1:AK209,AK210)+AK210,IF(AL210&lt;&gt;"",COUNTIF($AL$1:AL209,AL210)+AL210,""))</f>
        <v/>
      </c>
      <c r="AH210" s="79" t="str">
        <f t="shared" si="110"/>
        <v>East End Road Runners</v>
      </c>
      <c r="AI210" s="79" t="str">
        <f>IF(AND(J210="M", AH210&lt;&gt;"U/A",AE210=Prizewinners!$J$1),AF210,"")</f>
        <v/>
      </c>
      <c r="AJ210" s="44" t="str">
        <f>IF(AND(J210="F",  AH210&lt;&gt;"U/A",AE210=Prizewinners!$J$16),AF210,"")</f>
        <v/>
      </c>
      <c r="AK210" s="44" t="str">
        <f t="shared" si="111"/>
        <v/>
      </c>
      <c r="AL210" s="44" t="str">
        <f t="shared" si="112"/>
        <v/>
      </c>
      <c r="AM210" s="44" t="str">
        <f t="shared" si="116"/>
        <v>FEast End Road Runners13</v>
      </c>
      <c r="AN210" s="44" t="str">
        <f t="shared" si="98"/>
        <v/>
      </c>
      <c r="AO210" s="44" t="str">
        <f t="shared" si="99"/>
        <v/>
      </c>
      <c r="AP210" s="44" t="str">
        <f t="shared" si="100"/>
        <v/>
      </c>
      <c r="AQ210" s="44" t="str">
        <f t="shared" si="113"/>
        <v>Lucy Johnson</v>
      </c>
    </row>
    <row r="211" spans="1:43">
      <c r="A211" s="51" t="str">
        <f t="shared" si="101"/>
        <v>FV35,29</v>
      </c>
      <c r="B211" s="51" t="str">
        <f t="shared" si="89"/>
        <v>F,73</v>
      </c>
      <c r="C211" s="50">
        <f t="shared" si="114"/>
        <v>210</v>
      </c>
      <c r="D211" s="4">
        <v>14</v>
      </c>
      <c r="E211" s="51">
        <f t="shared" si="90"/>
        <v>1</v>
      </c>
      <c r="F211" s="51">
        <f>COUNTIF(H$2:H211,H211)</f>
        <v>29</v>
      </c>
      <c r="G211" s="51">
        <f>COUNTIF(J$2:J211,J211)</f>
        <v>73</v>
      </c>
      <c r="H211" s="51" t="str">
        <f t="shared" si="91"/>
        <v>FV35</v>
      </c>
      <c r="I211" s="51" t="str">
        <f t="shared" si="92"/>
        <v>FV35</v>
      </c>
      <c r="J211" s="51" t="str">
        <f t="shared" si="93"/>
        <v>F</v>
      </c>
      <c r="K211" s="55" t="str">
        <f t="shared" si="94"/>
        <v>Julie Creffield</v>
      </c>
      <c r="L211" s="55" t="str">
        <f t="shared" si="95"/>
        <v>East London Runners</v>
      </c>
      <c r="M211" s="4"/>
      <c r="N211" s="6">
        <v>2</v>
      </c>
      <c r="O211" s="4">
        <v>4</v>
      </c>
      <c r="P211" s="58">
        <f t="shared" si="102"/>
        <v>1</v>
      </c>
      <c r="Q211" s="58">
        <f t="shared" si="103"/>
        <v>2</v>
      </c>
      <c r="R211" s="63">
        <f t="shared" si="104"/>
        <v>4.1666666666666664E-2</v>
      </c>
      <c r="S211" s="65">
        <f t="shared" si="105"/>
        <v>1.3888888888888889E-3</v>
      </c>
      <c r="T211" s="65">
        <f t="shared" si="106"/>
        <v>4.6296296296296294E-5</v>
      </c>
      <c r="U211" s="51">
        <f>COUNTIF(L$2:L211,L211)</f>
        <v>53</v>
      </c>
      <c r="V211" s="51">
        <f t="shared" si="96"/>
        <v>210</v>
      </c>
      <c r="W211" s="63">
        <f t="shared" si="115"/>
        <v>4.310185185185185E-2</v>
      </c>
      <c r="X211" s="69">
        <f t="shared" si="107"/>
        <v>4.310185185185185E-2</v>
      </c>
      <c r="Y211" s="71">
        <f t="shared" si="97"/>
        <v>0</v>
      </c>
      <c r="Z211" s="74" t="str">
        <f t="shared" si="88"/>
        <v/>
      </c>
      <c r="AA211" s="25"/>
      <c r="AB211" s="25"/>
      <c r="AC211" s="44" t="str">
        <f t="shared" si="108"/>
        <v/>
      </c>
      <c r="AD211" s="44" t="str">
        <f t="shared" si="109"/>
        <v>FEast London Runners</v>
      </c>
      <c r="AE211" s="78">
        <f>IF(AD211="","",COUNTIF($AD$2:AD211,AD211))</f>
        <v>18</v>
      </c>
      <c r="AF211" s="79">
        <f>IF(AD211="","",SUMIF(AD$2:AD211,AD211,G$2:G211))</f>
        <v>525</v>
      </c>
      <c r="AG211" s="79" t="str">
        <f>IF(AK211&lt;&gt;"",COUNTIF($AK$1:AK210,AK211)+AK211,IF(AL211&lt;&gt;"",COUNTIF($AL$1:AL210,AL211)+AL211,""))</f>
        <v/>
      </c>
      <c r="AH211" s="79" t="str">
        <f t="shared" si="110"/>
        <v>East London Runners</v>
      </c>
      <c r="AI211" s="79" t="str">
        <f>IF(AND(J211="M", AH211&lt;&gt;"U/A",AE211=Prizewinners!$J$1),AF211,"")</f>
        <v/>
      </c>
      <c r="AJ211" s="44" t="str">
        <f>IF(AND(J211="F",  AH211&lt;&gt;"U/A",AE211=Prizewinners!$J$16),AF211,"")</f>
        <v/>
      </c>
      <c r="AK211" s="44" t="str">
        <f t="shared" si="111"/>
        <v/>
      </c>
      <c r="AL211" s="44" t="str">
        <f t="shared" si="112"/>
        <v/>
      </c>
      <c r="AM211" s="44" t="str">
        <f t="shared" si="116"/>
        <v>FEast London Runners18</v>
      </c>
      <c r="AN211" s="44" t="str">
        <f t="shared" si="98"/>
        <v/>
      </c>
      <c r="AO211" s="44" t="str">
        <f t="shared" si="99"/>
        <v/>
      </c>
      <c r="AP211" s="44" t="str">
        <f t="shared" si="100"/>
        <v/>
      </c>
      <c r="AQ211" s="44" t="str">
        <f t="shared" si="113"/>
        <v>Julie Creffield</v>
      </c>
    </row>
    <row r="212" spans="1:43">
      <c r="A212" s="51" t="str">
        <f t="shared" si="101"/>
        <v>V60,16</v>
      </c>
      <c r="B212" s="51" t="str">
        <f t="shared" si="89"/>
        <v>M,138</v>
      </c>
      <c r="C212" s="50">
        <f t="shared" si="114"/>
        <v>211</v>
      </c>
      <c r="D212" s="4">
        <v>936</v>
      </c>
      <c r="E212" s="51">
        <f t="shared" si="90"/>
        <v>1</v>
      </c>
      <c r="F212" s="51">
        <f>COUNTIF(H$2:H212,H212)</f>
        <v>16</v>
      </c>
      <c r="G212" s="51">
        <f>COUNTIF(J$2:J212,J212)</f>
        <v>138</v>
      </c>
      <c r="H212" s="51" t="str">
        <f t="shared" si="91"/>
        <v>V60</v>
      </c>
      <c r="I212" s="51" t="str">
        <f t="shared" si="92"/>
        <v>V60</v>
      </c>
      <c r="J212" s="51" t="str">
        <f t="shared" si="93"/>
        <v>M</v>
      </c>
      <c r="K212" s="55" t="str">
        <f t="shared" si="94"/>
        <v>William Metcalfe</v>
      </c>
      <c r="L212" s="55" t="str">
        <f t="shared" si="95"/>
        <v>Dagenham 88</v>
      </c>
      <c r="M212" s="4"/>
      <c r="N212" s="6"/>
      <c r="O212" s="4">
        <v>19</v>
      </c>
      <c r="P212" s="58">
        <f t="shared" si="102"/>
        <v>1</v>
      </c>
      <c r="Q212" s="58">
        <f t="shared" si="103"/>
        <v>2</v>
      </c>
      <c r="R212" s="63">
        <f t="shared" si="104"/>
        <v>4.1666666666666664E-2</v>
      </c>
      <c r="S212" s="65">
        <f t="shared" si="105"/>
        <v>1.3888888888888889E-3</v>
      </c>
      <c r="T212" s="65">
        <f t="shared" si="106"/>
        <v>2.199074074074074E-4</v>
      </c>
      <c r="U212" s="51">
        <f>COUNTIF(L$2:L212,L212)</f>
        <v>10</v>
      </c>
      <c r="V212" s="51">
        <f t="shared" si="96"/>
        <v>211</v>
      </c>
      <c r="W212" s="63">
        <f t="shared" si="115"/>
        <v>4.327546296296296E-2</v>
      </c>
      <c r="X212" s="69">
        <f t="shared" si="107"/>
        <v>4.327546296296296E-2</v>
      </c>
      <c r="Y212" s="71">
        <f t="shared" si="97"/>
        <v>0</v>
      </c>
      <c r="Z212" s="74" t="str">
        <f t="shared" si="88"/>
        <v/>
      </c>
      <c r="AA212" s="25"/>
      <c r="AB212" s="25"/>
      <c r="AC212" s="44" t="str">
        <f t="shared" si="108"/>
        <v/>
      </c>
      <c r="AD212" s="44" t="str">
        <f t="shared" si="109"/>
        <v>MDagenham 88</v>
      </c>
      <c r="AE212" s="78">
        <f>IF(AD212="","",COUNTIF($AD$2:AD212,AD212))</f>
        <v>7</v>
      </c>
      <c r="AF212" s="79">
        <f>IF(AD212="","",SUMIF(AD$2:AD212,AD212,G$2:G212))</f>
        <v>582</v>
      </c>
      <c r="AG212" s="79" t="str">
        <f>IF(AK212&lt;&gt;"",COUNTIF($AK$1:AK211,AK212)+AK212,IF(AL212&lt;&gt;"",COUNTIF($AL$1:AL211,AL212)+AL212,""))</f>
        <v/>
      </c>
      <c r="AH212" s="79" t="str">
        <f t="shared" si="110"/>
        <v>Dagenham 88</v>
      </c>
      <c r="AI212" s="79" t="str">
        <f>IF(AND(J212="M", AH212&lt;&gt;"U/A",AE212=Prizewinners!$J$1),AF212,"")</f>
        <v/>
      </c>
      <c r="AJ212" s="44" t="str">
        <f>IF(AND(J212="F",  AH212&lt;&gt;"U/A",AE212=Prizewinners!$J$16),AF212,"")</f>
        <v/>
      </c>
      <c r="AK212" s="44" t="str">
        <f t="shared" si="111"/>
        <v/>
      </c>
      <c r="AL212" s="44" t="str">
        <f t="shared" si="112"/>
        <v/>
      </c>
      <c r="AM212" s="44" t="str">
        <f t="shared" si="116"/>
        <v>MDagenham 887</v>
      </c>
      <c r="AN212" s="44" t="str">
        <f t="shared" si="98"/>
        <v/>
      </c>
      <c r="AO212" s="44" t="str">
        <f t="shared" si="99"/>
        <v/>
      </c>
      <c r="AP212" s="44" t="str">
        <f t="shared" si="100"/>
        <v/>
      </c>
      <c r="AQ212" s="44" t="str">
        <f t="shared" si="113"/>
        <v>William Metcalfe</v>
      </c>
    </row>
    <row r="213" spans="1:43">
      <c r="A213" s="51" t="str">
        <f t="shared" si="101"/>
        <v>V40,37</v>
      </c>
      <c r="B213" s="51" t="str">
        <f t="shared" si="89"/>
        <v>M,139</v>
      </c>
      <c r="C213" s="50">
        <f t="shared" si="114"/>
        <v>212</v>
      </c>
      <c r="D213" s="4">
        <v>913</v>
      </c>
      <c r="E213" s="51">
        <f t="shared" si="90"/>
        <v>1</v>
      </c>
      <c r="F213" s="51">
        <f>COUNTIF(H$2:H213,H213)</f>
        <v>37</v>
      </c>
      <c r="G213" s="51">
        <f>COUNTIF(J$2:J213,J213)</f>
        <v>139</v>
      </c>
      <c r="H213" s="51" t="str">
        <f t="shared" si="91"/>
        <v>V40</v>
      </c>
      <c r="I213" s="51" t="str">
        <f t="shared" si="92"/>
        <v>V40</v>
      </c>
      <c r="J213" s="51" t="str">
        <f t="shared" si="93"/>
        <v>M</v>
      </c>
      <c r="K213" s="55" t="str">
        <f t="shared" si="94"/>
        <v>Lee Davis</v>
      </c>
      <c r="L213" s="55" t="str">
        <f t="shared" si="95"/>
        <v>Dagenham 88</v>
      </c>
      <c r="M213" s="4"/>
      <c r="N213" s="6"/>
      <c r="O213" s="4">
        <v>40</v>
      </c>
      <c r="P213" s="58">
        <f t="shared" si="102"/>
        <v>1</v>
      </c>
      <c r="Q213" s="58">
        <f t="shared" si="103"/>
        <v>2</v>
      </c>
      <c r="R213" s="63">
        <f t="shared" si="104"/>
        <v>4.1666666666666664E-2</v>
      </c>
      <c r="S213" s="65">
        <f t="shared" si="105"/>
        <v>1.3888888888888889E-3</v>
      </c>
      <c r="T213" s="65">
        <f t="shared" si="106"/>
        <v>4.6296296296296298E-4</v>
      </c>
      <c r="U213" s="51">
        <f>COUNTIF(L$2:L213,L213)</f>
        <v>11</v>
      </c>
      <c r="V213" s="51">
        <f t="shared" si="96"/>
        <v>212</v>
      </c>
      <c r="W213" s="63">
        <f t="shared" si="115"/>
        <v>4.3518518518518519E-2</v>
      </c>
      <c r="X213" s="69">
        <f t="shared" si="107"/>
        <v>4.3518518518518519E-2</v>
      </c>
      <c r="Y213" s="71">
        <f t="shared" si="97"/>
        <v>0</v>
      </c>
      <c r="Z213" s="74" t="str">
        <f t="shared" si="88"/>
        <v/>
      </c>
      <c r="AA213" s="25"/>
      <c r="AB213" s="25"/>
      <c r="AC213" s="44" t="str">
        <f t="shared" si="108"/>
        <v/>
      </c>
      <c r="AD213" s="44" t="str">
        <f t="shared" si="109"/>
        <v>MDagenham 88</v>
      </c>
      <c r="AE213" s="78">
        <f>IF(AD213="","",COUNTIF($AD$2:AD213,AD213))</f>
        <v>8</v>
      </c>
      <c r="AF213" s="79">
        <f>IF(AD213="","",SUMIF(AD$2:AD213,AD213,G$2:G213))</f>
        <v>721</v>
      </c>
      <c r="AG213" s="79" t="str">
        <f>IF(AK213&lt;&gt;"",COUNTIF($AK$1:AK212,AK213)+AK213,IF(AL213&lt;&gt;"",COUNTIF($AL$1:AL212,AL213)+AL213,""))</f>
        <v/>
      </c>
      <c r="AH213" s="79" t="str">
        <f t="shared" si="110"/>
        <v>Dagenham 88</v>
      </c>
      <c r="AI213" s="79" t="str">
        <f>IF(AND(J213="M", AH213&lt;&gt;"U/A",AE213=Prizewinners!$J$1),AF213,"")</f>
        <v/>
      </c>
      <c r="AJ213" s="44" t="str">
        <f>IF(AND(J213="F",  AH213&lt;&gt;"U/A",AE213=Prizewinners!$J$16),AF213,"")</f>
        <v/>
      </c>
      <c r="AK213" s="44" t="str">
        <f t="shared" si="111"/>
        <v/>
      </c>
      <c r="AL213" s="44" t="str">
        <f t="shared" si="112"/>
        <v/>
      </c>
      <c r="AM213" s="44" t="str">
        <f t="shared" si="116"/>
        <v>MDagenham 888</v>
      </c>
      <c r="AN213" s="44" t="str">
        <f t="shared" si="98"/>
        <v/>
      </c>
      <c r="AO213" s="44" t="str">
        <f t="shared" si="99"/>
        <v/>
      </c>
      <c r="AP213" s="44" t="str">
        <f t="shared" si="100"/>
        <v/>
      </c>
      <c r="AQ213" s="44" t="str">
        <f t="shared" si="113"/>
        <v>Lee Davis</v>
      </c>
    </row>
    <row r="214" spans="1:43">
      <c r="A214" s="51" t="str">
        <f t="shared" si="101"/>
        <v>FV35,30</v>
      </c>
      <c r="B214" s="51" t="str">
        <f t="shared" si="89"/>
        <v>F,74</v>
      </c>
      <c r="C214" s="50">
        <f t="shared" si="114"/>
        <v>213</v>
      </c>
      <c r="D214" s="4">
        <v>40</v>
      </c>
      <c r="E214" s="51">
        <f t="shared" si="90"/>
        <v>1</v>
      </c>
      <c r="F214" s="51">
        <f>COUNTIF(H$2:H214,H214)</f>
        <v>30</v>
      </c>
      <c r="G214" s="51">
        <f>COUNTIF(J$2:J214,J214)</f>
        <v>74</v>
      </c>
      <c r="H214" s="51" t="str">
        <f t="shared" si="91"/>
        <v>FV35</v>
      </c>
      <c r="I214" s="51" t="str">
        <f t="shared" si="92"/>
        <v>FV35</v>
      </c>
      <c r="J214" s="51" t="str">
        <f t="shared" si="93"/>
        <v>F</v>
      </c>
      <c r="K214" s="55" t="str">
        <f t="shared" si="94"/>
        <v>Katie Mansfield</v>
      </c>
      <c r="L214" s="55" t="str">
        <f t="shared" si="95"/>
        <v>Havering 90 Joggers</v>
      </c>
      <c r="M214" s="4"/>
      <c r="N214" s="6">
        <v>3</v>
      </c>
      <c r="O214" s="4">
        <v>45</v>
      </c>
      <c r="P214" s="58">
        <f t="shared" si="102"/>
        <v>1</v>
      </c>
      <c r="Q214" s="58">
        <f t="shared" si="103"/>
        <v>3</v>
      </c>
      <c r="R214" s="63">
        <f t="shared" si="104"/>
        <v>4.1666666666666664E-2</v>
      </c>
      <c r="S214" s="65">
        <f t="shared" si="105"/>
        <v>2.0833333333333333E-3</v>
      </c>
      <c r="T214" s="65">
        <f t="shared" si="106"/>
        <v>5.2083333333333333E-4</v>
      </c>
      <c r="U214" s="51">
        <f>COUNTIF(L$2:L214,L214)</f>
        <v>24</v>
      </c>
      <c r="V214" s="51">
        <f t="shared" si="96"/>
        <v>213</v>
      </c>
      <c r="W214" s="63">
        <f t="shared" si="115"/>
        <v>4.4270833333333329E-2</v>
      </c>
      <c r="X214" s="69">
        <f t="shared" si="107"/>
        <v>4.4270833333333329E-2</v>
      </c>
      <c r="Y214" s="71">
        <f t="shared" si="97"/>
        <v>0</v>
      </c>
      <c r="Z214" s="74" t="str">
        <f t="shared" si="88"/>
        <v/>
      </c>
      <c r="AA214" s="25"/>
      <c r="AB214" s="25"/>
      <c r="AC214" s="44" t="str">
        <f t="shared" si="108"/>
        <v/>
      </c>
      <c r="AD214" s="44" t="str">
        <f t="shared" si="109"/>
        <v>FHavering 90 Joggers</v>
      </c>
      <c r="AE214" s="78">
        <f>IF(AD214="","",COUNTIF($AD$2:AD214,AD214))</f>
        <v>8</v>
      </c>
      <c r="AF214" s="79">
        <f>IF(AD214="","",SUMIF(AD$2:AD214,AD214,G$2:G214))</f>
        <v>484</v>
      </c>
      <c r="AG214" s="79" t="str">
        <f>IF(AK214&lt;&gt;"",COUNTIF($AK$1:AK213,AK214)+AK214,IF(AL214&lt;&gt;"",COUNTIF($AL$1:AL213,AL214)+AL214,""))</f>
        <v/>
      </c>
      <c r="AH214" s="79" t="str">
        <f t="shared" si="110"/>
        <v>Havering 90 Joggers</v>
      </c>
      <c r="AI214" s="79" t="str">
        <f>IF(AND(J214="M", AH214&lt;&gt;"U/A",AE214=Prizewinners!$J$1),AF214,"")</f>
        <v/>
      </c>
      <c r="AJ214" s="44" t="str">
        <f>IF(AND(J214="F",  AH214&lt;&gt;"U/A",AE214=Prizewinners!$J$16),AF214,"")</f>
        <v/>
      </c>
      <c r="AK214" s="44" t="str">
        <f t="shared" si="111"/>
        <v/>
      </c>
      <c r="AL214" s="44" t="str">
        <f t="shared" si="112"/>
        <v/>
      </c>
      <c r="AM214" s="44" t="str">
        <f t="shared" si="116"/>
        <v>FHavering 90 Joggers8</v>
      </c>
      <c r="AN214" s="44" t="str">
        <f t="shared" si="98"/>
        <v/>
      </c>
      <c r="AO214" s="44" t="str">
        <f t="shared" si="99"/>
        <v/>
      </c>
      <c r="AP214" s="44" t="str">
        <f t="shared" si="100"/>
        <v/>
      </c>
      <c r="AQ214" s="44" t="str">
        <f t="shared" si="113"/>
        <v>Katie Mansfield</v>
      </c>
    </row>
    <row r="215" spans="1:43">
      <c r="A215" s="51" t="str">
        <f t="shared" si="101"/>
        <v>FV45,15</v>
      </c>
      <c r="B215" s="51" t="str">
        <f t="shared" si="89"/>
        <v>F,75</v>
      </c>
      <c r="C215" s="50">
        <f t="shared" si="114"/>
        <v>214</v>
      </c>
      <c r="D215" s="4">
        <v>36</v>
      </c>
      <c r="E215" s="51">
        <f t="shared" si="90"/>
        <v>1</v>
      </c>
      <c r="F215" s="51">
        <f>COUNTIF(H$2:H215,H215)</f>
        <v>15</v>
      </c>
      <c r="G215" s="51">
        <f>COUNTIF(J$2:J215,J215)</f>
        <v>75</v>
      </c>
      <c r="H215" s="51" t="str">
        <f t="shared" si="91"/>
        <v>FV45</v>
      </c>
      <c r="I215" s="51" t="str">
        <f t="shared" si="92"/>
        <v>FV45</v>
      </c>
      <c r="J215" s="51" t="str">
        <f t="shared" si="93"/>
        <v>F</v>
      </c>
      <c r="K215" s="55" t="str">
        <f t="shared" si="94"/>
        <v>Collette Dooner</v>
      </c>
      <c r="L215" s="55" t="str">
        <f t="shared" si="95"/>
        <v>Havering 90 Joggers</v>
      </c>
      <c r="M215" s="4"/>
      <c r="N215" s="6">
        <v>4</v>
      </c>
      <c r="O215" s="4">
        <v>30</v>
      </c>
      <c r="P215" s="58">
        <f t="shared" si="102"/>
        <v>1</v>
      </c>
      <c r="Q215" s="58">
        <f t="shared" si="103"/>
        <v>4</v>
      </c>
      <c r="R215" s="63">
        <f t="shared" si="104"/>
        <v>4.1666666666666664E-2</v>
      </c>
      <c r="S215" s="65">
        <f t="shared" si="105"/>
        <v>2.7777777777777779E-3</v>
      </c>
      <c r="T215" s="65">
        <f t="shared" si="106"/>
        <v>3.4722222222222224E-4</v>
      </c>
      <c r="U215" s="51">
        <f>COUNTIF(L$2:L215,L215)</f>
        <v>25</v>
      </c>
      <c r="V215" s="51">
        <f t="shared" si="96"/>
        <v>214</v>
      </c>
      <c r="W215" s="63">
        <f t="shared" si="115"/>
        <v>4.479166666666666E-2</v>
      </c>
      <c r="X215" s="69">
        <f t="shared" si="107"/>
        <v>4.479166666666666E-2</v>
      </c>
      <c r="Y215" s="71">
        <f t="shared" si="97"/>
        <v>0</v>
      </c>
      <c r="Z215" s="74" t="str">
        <f t="shared" si="88"/>
        <v/>
      </c>
      <c r="AA215" s="25"/>
      <c r="AB215" s="25"/>
      <c r="AC215" s="44" t="str">
        <f t="shared" si="108"/>
        <v/>
      </c>
      <c r="AD215" s="44" t="str">
        <f t="shared" si="109"/>
        <v>FHavering 90 Joggers</v>
      </c>
      <c r="AE215" s="78">
        <f>IF(AD215="","",COUNTIF($AD$2:AD215,AD215))</f>
        <v>9</v>
      </c>
      <c r="AF215" s="79">
        <f>IF(AD215="","",SUMIF(AD$2:AD215,AD215,G$2:G215))</f>
        <v>559</v>
      </c>
      <c r="AG215" s="79" t="str">
        <f>IF(AK215&lt;&gt;"",COUNTIF($AK$1:AK214,AK215)+AK215,IF(AL215&lt;&gt;"",COUNTIF($AL$1:AL214,AL215)+AL215,""))</f>
        <v/>
      </c>
      <c r="AH215" s="79" t="str">
        <f t="shared" si="110"/>
        <v>Havering 90 Joggers</v>
      </c>
      <c r="AI215" s="79" t="str">
        <f>IF(AND(J215="M", AH215&lt;&gt;"U/A",AE215=Prizewinners!$J$1),AF215,"")</f>
        <v/>
      </c>
      <c r="AJ215" s="44" t="str">
        <f>IF(AND(J215="F",  AH215&lt;&gt;"U/A",AE215=Prizewinners!$J$16),AF215,"")</f>
        <v/>
      </c>
      <c r="AK215" s="44" t="str">
        <f t="shared" si="111"/>
        <v/>
      </c>
      <c r="AL215" s="44" t="str">
        <f t="shared" si="112"/>
        <v/>
      </c>
      <c r="AM215" s="44" t="str">
        <f t="shared" si="116"/>
        <v>FHavering 90 Joggers9</v>
      </c>
      <c r="AN215" s="44" t="str">
        <f t="shared" si="98"/>
        <v/>
      </c>
      <c r="AO215" s="44" t="str">
        <f t="shared" si="99"/>
        <v/>
      </c>
      <c r="AP215" s="44" t="str">
        <f t="shared" si="100"/>
        <v/>
      </c>
      <c r="AQ215" s="44" t="str">
        <f t="shared" si="113"/>
        <v>Collette Dooner</v>
      </c>
    </row>
    <row r="216" spans="1:43">
      <c r="A216" s="51" t="str">
        <f t="shared" si="101"/>
        <v>FV45,16</v>
      </c>
      <c r="B216" s="51" t="str">
        <f t="shared" si="89"/>
        <v>F,76</v>
      </c>
      <c r="C216" s="50">
        <f t="shared" si="114"/>
        <v>215</v>
      </c>
      <c r="D216" s="4">
        <v>37</v>
      </c>
      <c r="E216" s="51">
        <f t="shared" si="90"/>
        <v>1</v>
      </c>
      <c r="F216" s="51">
        <f>COUNTIF(H$2:H216,H216)</f>
        <v>16</v>
      </c>
      <c r="G216" s="51">
        <f>COUNTIF(J$2:J216,J216)</f>
        <v>76</v>
      </c>
      <c r="H216" s="51" t="str">
        <f t="shared" si="91"/>
        <v>FV45</v>
      </c>
      <c r="I216" s="51" t="str">
        <f t="shared" si="92"/>
        <v>FV45</v>
      </c>
      <c r="J216" s="51" t="str">
        <f t="shared" si="93"/>
        <v>F</v>
      </c>
      <c r="K216" s="55" t="str">
        <f t="shared" si="94"/>
        <v>Carol Dooner</v>
      </c>
      <c r="L216" s="55" t="str">
        <f t="shared" si="95"/>
        <v>Havering 90 Joggers</v>
      </c>
      <c r="M216" s="4"/>
      <c r="N216" s="6"/>
      <c r="O216" s="4">
        <v>39</v>
      </c>
      <c r="P216" s="58">
        <f t="shared" si="102"/>
        <v>1</v>
      </c>
      <c r="Q216" s="58">
        <f t="shared" si="103"/>
        <v>4</v>
      </c>
      <c r="R216" s="63">
        <f t="shared" si="104"/>
        <v>4.1666666666666664E-2</v>
      </c>
      <c r="S216" s="65">
        <f t="shared" si="105"/>
        <v>2.7777777777777779E-3</v>
      </c>
      <c r="T216" s="65">
        <f t="shared" si="106"/>
        <v>4.5138888888888887E-4</v>
      </c>
      <c r="U216" s="51">
        <f>COUNTIF(L$2:L216,L216)</f>
        <v>26</v>
      </c>
      <c r="V216" s="51">
        <f t="shared" si="96"/>
        <v>215</v>
      </c>
      <c r="W216" s="63">
        <f t="shared" si="115"/>
        <v>4.4895833333333329E-2</v>
      </c>
      <c r="X216" s="69">
        <f t="shared" si="107"/>
        <v>4.4895833333333329E-2</v>
      </c>
      <c r="Y216" s="71">
        <f t="shared" si="97"/>
        <v>0</v>
      </c>
      <c r="Z216" s="74" t="str">
        <f t="shared" si="88"/>
        <v/>
      </c>
      <c r="AA216" s="25"/>
      <c r="AB216" s="25"/>
      <c r="AC216" s="44" t="str">
        <f t="shared" si="108"/>
        <v/>
      </c>
      <c r="AD216" s="44" t="str">
        <f t="shared" si="109"/>
        <v>FHavering 90 Joggers</v>
      </c>
      <c r="AE216" s="78">
        <f>IF(AD216="","",COUNTIF($AD$2:AD216,AD216))</f>
        <v>10</v>
      </c>
      <c r="AF216" s="79">
        <f>IF(AD216="","",SUMIF(AD$2:AD216,AD216,G$2:G216))</f>
        <v>635</v>
      </c>
      <c r="AG216" s="79" t="str">
        <f>IF(AK216&lt;&gt;"",COUNTIF($AK$1:AK215,AK216)+AK216,IF(AL216&lt;&gt;"",COUNTIF($AL$1:AL215,AL216)+AL216,""))</f>
        <v/>
      </c>
      <c r="AH216" s="79" t="str">
        <f t="shared" si="110"/>
        <v>Havering 90 Joggers</v>
      </c>
      <c r="AI216" s="79" t="str">
        <f>IF(AND(J216="M", AH216&lt;&gt;"U/A",AE216=Prizewinners!$J$1),AF216,"")</f>
        <v/>
      </c>
      <c r="AJ216" s="44" t="str">
        <f>IF(AND(J216="F",  AH216&lt;&gt;"U/A",AE216=Prizewinners!$J$16),AF216,"")</f>
        <v/>
      </c>
      <c r="AK216" s="44" t="str">
        <f t="shared" si="111"/>
        <v/>
      </c>
      <c r="AL216" s="44" t="str">
        <f t="shared" si="112"/>
        <v/>
      </c>
      <c r="AM216" s="44" t="str">
        <f t="shared" si="116"/>
        <v>FHavering 90 Joggers10</v>
      </c>
      <c r="AN216" s="44" t="str">
        <f t="shared" si="98"/>
        <v/>
      </c>
      <c r="AO216" s="44" t="str">
        <f t="shared" si="99"/>
        <v/>
      </c>
      <c r="AP216" s="44" t="str">
        <f t="shared" si="100"/>
        <v/>
      </c>
      <c r="AQ216" s="44" t="str">
        <f t="shared" si="113"/>
        <v>Carol Dooner</v>
      </c>
    </row>
    <row r="217" spans="1:43">
      <c r="A217" s="51" t="str">
        <f t="shared" si="101"/>
        <v>SM,40</v>
      </c>
      <c r="B217" s="51" t="str">
        <f t="shared" si="89"/>
        <v>m,140</v>
      </c>
      <c r="C217" s="50">
        <f t="shared" si="114"/>
        <v>216</v>
      </c>
      <c r="D217" s="4">
        <v>800</v>
      </c>
      <c r="E217" s="51">
        <f t="shared" si="90"/>
        <v>1</v>
      </c>
      <c r="F217" s="51">
        <f>COUNTIF(H$2:H217,H217)</f>
        <v>40</v>
      </c>
      <c r="G217" s="51">
        <f>COUNTIF(J$2:J217,J217)</f>
        <v>140</v>
      </c>
      <c r="H217" s="51" t="str">
        <f t="shared" si="91"/>
        <v>SM</v>
      </c>
      <c r="I217" s="51" t="str">
        <f t="shared" si="92"/>
        <v>SM</v>
      </c>
      <c r="J217" s="51" t="str">
        <f t="shared" si="93"/>
        <v>m</v>
      </c>
      <c r="K217" s="55" t="str">
        <f t="shared" si="94"/>
        <v>Christopher Reid</v>
      </c>
      <c r="L217" s="55" t="str">
        <f t="shared" si="95"/>
        <v>Eton Manor</v>
      </c>
      <c r="M217" s="4"/>
      <c r="N217" s="6">
        <v>6</v>
      </c>
      <c r="O217" s="4">
        <v>8</v>
      </c>
      <c r="P217" s="58">
        <f t="shared" si="102"/>
        <v>1</v>
      </c>
      <c r="Q217" s="58">
        <f t="shared" si="103"/>
        <v>6</v>
      </c>
      <c r="R217" s="63">
        <f t="shared" si="104"/>
        <v>4.1666666666666664E-2</v>
      </c>
      <c r="S217" s="65">
        <f t="shared" si="105"/>
        <v>4.1666666666666666E-3</v>
      </c>
      <c r="T217" s="65">
        <f t="shared" si="106"/>
        <v>9.2592592592592588E-5</v>
      </c>
      <c r="U217" s="51">
        <f>COUNTIF(L$2:L217,L217)</f>
        <v>26</v>
      </c>
      <c r="V217" s="51">
        <f t="shared" si="96"/>
        <v>216</v>
      </c>
      <c r="W217" s="63">
        <f t="shared" si="115"/>
        <v>4.5925925925925926E-2</v>
      </c>
      <c r="X217" s="69">
        <f t="shared" si="107"/>
        <v>4.5925925925925926E-2</v>
      </c>
      <c r="Y217" s="71">
        <f t="shared" si="97"/>
        <v>0</v>
      </c>
      <c r="Z217" s="74" t="str">
        <f t="shared" si="88"/>
        <v/>
      </c>
      <c r="AA217" s="25"/>
      <c r="AB217" s="25"/>
      <c r="AC217" s="44" t="str">
        <f t="shared" si="108"/>
        <v/>
      </c>
      <c r="AD217" s="44" t="str">
        <f t="shared" si="109"/>
        <v>mEton Manor</v>
      </c>
      <c r="AE217" s="78">
        <f>IF(AD217="","",COUNTIF($AD$2:AD217,AD217))</f>
        <v>14</v>
      </c>
      <c r="AF217" s="79">
        <f>IF(AD217="","",SUMIF(AD$2:AD217,AD217,G$2:G217))</f>
        <v>1047</v>
      </c>
      <c r="AG217" s="79" t="str">
        <f>IF(AK217&lt;&gt;"",COUNTIF($AK$1:AK216,AK217)+AK217,IF(AL217&lt;&gt;"",COUNTIF($AL$1:AL216,AL217)+AL217,""))</f>
        <v/>
      </c>
      <c r="AH217" s="79" t="str">
        <f t="shared" si="110"/>
        <v>Eton Manor</v>
      </c>
      <c r="AI217" s="79" t="str">
        <f>IF(AND(J217="M", AH217&lt;&gt;"U/A",AE217=Prizewinners!$J$1),AF217,"")</f>
        <v/>
      </c>
      <c r="AJ217" s="44" t="str">
        <f>IF(AND(J217="F",  AH217&lt;&gt;"U/A",AE217=Prizewinners!$J$16),AF217,"")</f>
        <v/>
      </c>
      <c r="AK217" s="44" t="str">
        <f t="shared" si="111"/>
        <v/>
      </c>
      <c r="AL217" s="44" t="str">
        <f t="shared" si="112"/>
        <v/>
      </c>
      <c r="AM217" s="44" t="str">
        <f t="shared" si="116"/>
        <v>mEton Manor14</v>
      </c>
      <c r="AN217" s="44" t="str">
        <f t="shared" si="98"/>
        <v/>
      </c>
      <c r="AO217" s="44" t="str">
        <f t="shared" si="99"/>
        <v/>
      </c>
      <c r="AP217" s="44" t="str">
        <f t="shared" si="100"/>
        <v/>
      </c>
      <c r="AQ217" s="44" t="str">
        <f t="shared" si="113"/>
        <v>Christopher Reid</v>
      </c>
    </row>
    <row r="218" spans="1:43">
      <c r="A218" s="51" t="str">
        <f t="shared" si="101"/>
        <v>,7</v>
      </c>
      <c r="B218" s="51" t="str">
        <f t="shared" si="89"/>
        <v>,1</v>
      </c>
      <c r="C218" s="50">
        <f t="shared" si="114"/>
        <v>217</v>
      </c>
      <c r="D218" s="4"/>
      <c r="E218" s="51">
        <f t="shared" si="90"/>
        <v>0</v>
      </c>
      <c r="F218" s="51">
        <f>COUNTIF(H$2:H218,H218)</f>
        <v>7</v>
      </c>
      <c r="G218" s="51">
        <f>COUNTIF(J$2:J218,J218)</f>
        <v>1</v>
      </c>
      <c r="H218" s="51" t="str">
        <f t="shared" si="91"/>
        <v/>
      </c>
      <c r="I218" s="51" t="str">
        <f t="shared" si="92"/>
        <v/>
      </c>
      <c r="J218" s="51" t="str">
        <f t="shared" si="93"/>
        <v/>
      </c>
      <c r="K218" s="55" t="str">
        <f t="shared" si="94"/>
        <v/>
      </c>
      <c r="L218" s="55" t="str">
        <f t="shared" si="95"/>
        <v/>
      </c>
      <c r="M218" s="4"/>
      <c r="N218" s="6"/>
      <c r="O218" s="4"/>
      <c r="P218" s="58">
        <f t="shared" si="102"/>
        <v>1</v>
      </c>
      <c r="Q218" s="58">
        <f t="shared" si="103"/>
        <v>6</v>
      </c>
      <c r="R218" s="63">
        <f t="shared" si="104"/>
        <v>4.1666666666666664E-2</v>
      </c>
      <c r="S218" s="65">
        <f t="shared" si="105"/>
        <v>4.1666666666666666E-3</v>
      </c>
      <c r="T218" s="65">
        <f t="shared" si="106"/>
        <v>0</v>
      </c>
      <c r="U218" s="51">
        <f>COUNTIF(L$2:L218,L218)</f>
        <v>1</v>
      </c>
      <c r="V218" s="51">
        <f t="shared" si="96"/>
        <v>217</v>
      </c>
      <c r="W218" s="63">
        <f t="shared" si="115"/>
        <v>4.583333333333333E-2</v>
      </c>
      <c r="X218" s="69">
        <f t="shared" si="107"/>
        <v>4.583333333333333E-2</v>
      </c>
      <c r="Y218" s="71" t="str">
        <f t="shared" si="97"/>
        <v/>
      </c>
      <c r="Z218" s="74" t="str">
        <f t="shared" si="88"/>
        <v/>
      </c>
      <c r="AA218" s="25"/>
      <c r="AB218" s="25"/>
      <c r="AC218" s="44" t="str">
        <f t="shared" si="108"/>
        <v/>
      </c>
      <c r="AD218" s="44" t="str">
        <f t="shared" si="109"/>
        <v/>
      </c>
      <c r="AE218" s="78" t="str">
        <f>IF(AD218="","",COUNTIF($AD$2:AD218,AD218))</f>
        <v/>
      </c>
      <c r="AF218" s="79" t="str">
        <f>IF(AD218="","",SUMIF(AD$2:AD218,AD218,G$2:G218))</f>
        <v/>
      </c>
      <c r="AG218" s="79" t="str">
        <f>IF(AK218&lt;&gt;"",COUNTIF($AK$1:AK217,AK218)+AK218,IF(AL218&lt;&gt;"",COUNTIF($AL$1:AL217,AL218)+AL218,""))</f>
        <v/>
      </c>
      <c r="AH218" s="79" t="str">
        <f t="shared" si="110"/>
        <v/>
      </c>
      <c r="AI218" s="79" t="str">
        <f>IF(AND(J218="M", AH218&lt;&gt;"U/A",AE218=Prizewinners!$J$1),AF218,"")</f>
        <v/>
      </c>
      <c r="AJ218" s="44" t="str">
        <f>IF(AND(J218="F",  AH218&lt;&gt;"U/A",AE218=Prizewinners!$J$16),AF218,"")</f>
        <v/>
      </c>
      <c r="AK218" s="44" t="str">
        <f t="shared" si="111"/>
        <v/>
      </c>
      <c r="AL218" s="44" t="str">
        <f t="shared" si="112"/>
        <v/>
      </c>
      <c r="AM218" s="44" t="str">
        <f t="shared" si="116"/>
        <v/>
      </c>
      <c r="AN218" s="44" t="str">
        <f t="shared" si="98"/>
        <v/>
      </c>
      <c r="AO218" s="44" t="str">
        <f t="shared" si="99"/>
        <v/>
      </c>
      <c r="AP218" s="44" t="str">
        <f t="shared" si="100"/>
        <v/>
      </c>
      <c r="AQ218" s="44" t="str">
        <f t="shared" si="113"/>
        <v/>
      </c>
    </row>
    <row r="219" spans="1:43">
      <c r="A219" s="51" t="str">
        <f t="shared" si="101"/>
        <v>,8</v>
      </c>
      <c r="B219" s="51" t="str">
        <f t="shared" si="89"/>
        <v>,2</v>
      </c>
      <c r="C219" s="50">
        <f t="shared" si="114"/>
        <v>218</v>
      </c>
      <c r="D219" s="4"/>
      <c r="E219" s="51">
        <f t="shared" si="90"/>
        <v>0</v>
      </c>
      <c r="F219" s="51">
        <f>COUNTIF(H$2:H219,H219)</f>
        <v>8</v>
      </c>
      <c r="G219" s="51">
        <f>COUNTIF(J$2:J219,J219)</f>
        <v>2</v>
      </c>
      <c r="H219" s="51" t="str">
        <f t="shared" si="91"/>
        <v/>
      </c>
      <c r="I219" s="51" t="str">
        <f t="shared" si="92"/>
        <v/>
      </c>
      <c r="J219" s="51" t="str">
        <f t="shared" si="93"/>
        <v/>
      </c>
      <c r="K219" s="55" t="str">
        <f t="shared" si="94"/>
        <v/>
      </c>
      <c r="L219" s="55" t="str">
        <f t="shared" si="95"/>
        <v/>
      </c>
      <c r="M219" s="4"/>
      <c r="N219" s="6"/>
      <c r="O219" s="4"/>
      <c r="P219" s="58">
        <f t="shared" si="102"/>
        <v>1</v>
      </c>
      <c r="Q219" s="58">
        <f t="shared" si="103"/>
        <v>6</v>
      </c>
      <c r="R219" s="63">
        <f t="shared" si="104"/>
        <v>4.1666666666666664E-2</v>
      </c>
      <c r="S219" s="65">
        <f t="shared" si="105"/>
        <v>4.1666666666666666E-3</v>
      </c>
      <c r="T219" s="65">
        <f t="shared" si="106"/>
        <v>0</v>
      </c>
      <c r="U219" s="51">
        <f>COUNTIF(L$2:L219,L219)</f>
        <v>2</v>
      </c>
      <c r="V219" s="51">
        <f t="shared" si="96"/>
        <v>218</v>
      </c>
      <c r="W219" s="63">
        <f t="shared" si="115"/>
        <v>4.583333333333333E-2</v>
      </c>
      <c r="X219" s="69">
        <f t="shared" si="107"/>
        <v>4.583333333333333E-2</v>
      </c>
      <c r="Y219" s="71" t="str">
        <f t="shared" si="97"/>
        <v/>
      </c>
      <c r="Z219" s="74" t="str">
        <f t="shared" si="88"/>
        <v/>
      </c>
      <c r="AA219" s="25"/>
      <c r="AB219" s="25"/>
      <c r="AC219" s="44" t="str">
        <f t="shared" si="108"/>
        <v/>
      </c>
      <c r="AD219" s="44" t="str">
        <f t="shared" si="109"/>
        <v/>
      </c>
      <c r="AE219" s="78" t="str">
        <f>IF(AD219="","",COUNTIF($AD$2:AD219,AD219))</f>
        <v/>
      </c>
      <c r="AF219" s="79" t="str">
        <f>IF(AD219="","",SUMIF(AD$2:AD219,AD219,G$2:G219))</f>
        <v/>
      </c>
      <c r="AG219" s="79" t="str">
        <f>IF(AK219&lt;&gt;"",COUNTIF($AK$1:AK218,AK219)+AK219,IF(AL219&lt;&gt;"",COUNTIF($AL$1:AL218,AL219)+AL219,""))</f>
        <v/>
      </c>
      <c r="AH219" s="79" t="str">
        <f t="shared" si="110"/>
        <v/>
      </c>
      <c r="AI219" s="79" t="str">
        <f>IF(AND(J219="M", AH219&lt;&gt;"U/A",AE219=Prizewinners!$J$1),AF219,"")</f>
        <v/>
      </c>
      <c r="AJ219" s="44" t="str">
        <f>IF(AND(J219="F",  AH219&lt;&gt;"U/A",AE219=Prizewinners!$J$16),AF219,"")</f>
        <v/>
      </c>
      <c r="AK219" s="44" t="str">
        <f t="shared" si="111"/>
        <v/>
      </c>
      <c r="AL219" s="44" t="str">
        <f t="shared" si="112"/>
        <v/>
      </c>
      <c r="AM219" s="44" t="str">
        <f t="shared" si="116"/>
        <v/>
      </c>
      <c r="AN219" s="44" t="str">
        <f t="shared" si="98"/>
        <v/>
      </c>
      <c r="AO219" s="44" t="str">
        <f t="shared" si="99"/>
        <v/>
      </c>
      <c r="AP219" s="44" t="str">
        <f t="shared" si="100"/>
        <v/>
      </c>
      <c r="AQ219" s="44" t="str">
        <f t="shared" si="113"/>
        <v/>
      </c>
    </row>
    <row r="220" spans="1:43">
      <c r="A220" s="51" t="str">
        <f t="shared" si="101"/>
        <v>,9</v>
      </c>
      <c r="B220" s="51" t="str">
        <f t="shared" si="89"/>
        <v>,3</v>
      </c>
      <c r="C220" s="50">
        <f t="shared" si="114"/>
        <v>219</v>
      </c>
      <c r="D220" s="4"/>
      <c r="E220" s="51">
        <f t="shared" si="90"/>
        <v>0</v>
      </c>
      <c r="F220" s="51">
        <f>COUNTIF(H$2:H220,H220)</f>
        <v>9</v>
      </c>
      <c r="G220" s="51">
        <f>COUNTIF(J$2:J220,J220)</f>
        <v>3</v>
      </c>
      <c r="H220" s="51" t="str">
        <f t="shared" si="91"/>
        <v/>
      </c>
      <c r="I220" s="51" t="str">
        <f t="shared" si="92"/>
        <v/>
      </c>
      <c r="J220" s="51" t="str">
        <f t="shared" si="93"/>
        <v/>
      </c>
      <c r="K220" s="55" t="str">
        <f t="shared" si="94"/>
        <v/>
      </c>
      <c r="L220" s="55" t="str">
        <f t="shared" si="95"/>
        <v/>
      </c>
      <c r="M220" s="4"/>
      <c r="N220" s="6"/>
      <c r="O220" s="4"/>
      <c r="P220" s="58">
        <f t="shared" si="102"/>
        <v>1</v>
      </c>
      <c r="Q220" s="58">
        <f t="shared" si="103"/>
        <v>6</v>
      </c>
      <c r="R220" s="63">
        <f t="shared" si="104"/>
        <v>4.1666666666666664E-2</v>
      </c>
      <c r="S220" s="65">
        <f t="shared" si="105"/>
        <v>4.1666666666666666E-3</v>
      </c>
      <c r="T220" s="65">
        <f t="shared" si="106"/>
        <v>0</v>
      </c>
      <c r="U220" s="51">
        <f>COUNTIF(L$2:L220,L220)</f>
        <v>3</v>
      </c>
      <c r="V220" s="51">
        <f t="shared" si="96"/>
        <v>219</v>
      </c>
      <c r="W220" s="63">
        <f t="shared" si="115"/>
        <v>4.583333333333333E-2</v>
      </c>
      <c r="X220" s="69">
        <f t="shared" si="107"/>
        <v>4.583333333333333E-2</v>
      </c>
      <c r="Y220" s="71" t="str">
        <f t="shared" si="97"/>
        <v/>
      </c>
      <c r="Z220" s="74" t="str">
        <f t="shared" si="88"/>
        <v/>
      </c>
      <c r="AA220" s="25"/>
      <c r="AB220" s="25"/>
      <c r="AC220" s="44" t="str">
        <f t="shared" si="108"/>
        <v/>
      </c>
      <c r="AD220" s="44" t="str">
        <f t="shared" si="109"/>
        <v/>
      </c>
      <c r="AE220" s="78" t="str">
        <f>IF(AD220="","",COUNTIF($AD$2:AD220,AD220))</f>
        <v/>
      </c>
      <c r="AF220" s="79" t="str">
        <f>IF(AD220="","",SUMIF(AD$2:AD220,AD220,G$2:G220))</f>
        <v/>
      </c>
      <c r="AG220" s="79" t="str">
        <f>IF(AK220&lt;&gt;"",COUNTIF($AK$1:AK219,AK220)+AK220,IF(AL220&lt;&gt;"",COUNTIF($AL$1:AL219,AL220)+AL220,""))</f>
        <v/>
      </c>
      <c r="AH220" s="79" t="str">
        <f t="shared" si="110"/>
        <v/>
      </c>
      <c r="AI220" s="79" t="str">
        <f>IF(AND(J220="M", AH220&lt;&gt;"U/A",AE220=Prizewinners!$J$1),AF220,"")</f>
        <v/>
      </c>
      <c r="AJ220" s="44" t="str">
        <f>IF(AND(J220="F",  AH220&lt;&gt;"U/A",AE220=Prizewinners!$J$16),AF220,"")</f>
        <v/>
      </c>
      <c r="AK220" s="44" t="str">
        <f t="shared" si="111"/>
        <v/>
      </c>
      <c r="AL220" s="44" t="str">
        <f t="shared" si="112"/>
        <v/>
      </c>
      <c r="AM220" s="44" t="str">
        <f t="shared" si="116"/>
        <v/>
      </c>
      <c r="AN220" s="44" t="str">
        <f t="shared" si="98"/>
        <v/>
      </c>
      <c r="AO220" s="44" t="str">
        <f t="shared" si="99"/>
        <v/>
      </c>
      <c r="AP220" s="44" t="str">
        <f t="shared" si="100"/>
        <v/>
      </c>
      <c r="AQ220" s="44" t="str">
        <f t="shared" si="113"/>
        <v/>
      </c>
    </row>
    <row r="221" spans="1:43">
      <c r="A221" s="51" t="str">
        <f t="shared" si="101"/>
        <v>,10</v>
      </c>
      <c r="B221" s="51" t="str">
        <f t="shared" si="89"/>
        <v>,4</v>
      </c>
      <c r="C221" s="50">
        <f t="shared" si="114"/>
        <v>220</v>
      </c>
      <c r="D221" s="4"/>
      <c r="E221" s="51">
        <f t="shared" si="90"/>
        <v>0</v>
      </c>
      <c r="F221" s="51">
        <f>COUNTIF(H$2:H221,H221)</f>
        <v>10</v>
      </c>
      <c r="G221" s="51">
        <f>COUNTIF(J$2:J221,J221)</f>
        <v>4</v>
      </c>
      <c r="H221" s="51" t="str">
        <f t="shared" si="91"/>
        <v/>
      </c>
      <c r="I221" s="51" t="str">
        <f t="shared" si="92"/>
        <v/>
      </c>
      <c r="J221" s="51" t="str">
        <f t="shared" si="93"/>
        <v/>
      </c>
      <c r="K221" s="55" t="str">
        <f t="shared" si="94"/>
        <v/>
      </c>
      <c r="L221" s="55" t="str">
        <f t="shared" si="95"/>
        <v/>
      </c>
      <c r="M221" s="4"/>
      <c r="N221" s="6"/>
      <c r="O221" s="4"/>
      <c r="P221" s="58">
        <f t="shared" si="102"/>
        <v>1</v>
      </c>
      <c r="Q221" s="58">
        <f t="shared" si="103"/>
        <v>6</v>
      </c>
      <c r="R221" s="63">
        <f t="shared" si="104"/>
        <v>4.1666666666666664E-2</v>
      </c>
      <c r="S221" s="65">
        <f t="shared" si="105"/>
        <v>4.1666666666666666E-3</v>
      </c>
      <c r="T221" s="65">
        <f t="shared" si="106"/>
        <v>0</v>
      </c>
      <c r="U221" s="51">
        <f>COUNTIF(L$2:L221,L221)</f>
        <v>4</v>
      </c>
      <c r="V221" s="51">
        <f t="shared" si="96"/>
        <v>220</v>
      </c>
      <c r="W221" s="63">
        <f t="shared" si="115"/>
        <v>4.583333333333333E-2</v>
      </c>
      <c r="X221" s="69">
        <f t="shared" si="107"/>
        <v>4.583333333333333E-2</v>
      </c>
      <c r="Y221" s="71" t="str">
        <f t="shared" si="97"/>
        <v/>
      </c>
      <c r="Z221" s="74" t="str">
        <f t="shared" si="88"/>
        <v/>
      </c>
      <c r="AA221" s="25"/>
      <c r="AB221" s="25"/>
      <c r="AC221" s="44" t="str">
        <f t="shared" si="108"/>
        <v/>
      </c>
      <c r="AD221" s="44" t="str">
        <f t="shared" si="109"/>
        <v/>
      </c>
      <c r="AE221" s="78" t="str">
        <f>IF(AD221="","",COUNTIF($AD$2:AD221,AD221))</f>
        <v/>
      </c>
      <c r="AF221" s="79" t="str">
        <f>IF(AD221="","",SUMIF(AD$2:AD221,AD221,G$2:G221))</f>
        <v/>
      </c>
      <c r="AG221" s="79" t="str">
        <f>IF(AK221&lt;&gt;"",COUNTIF($AK$1:AK220,AK221)+AK221,IF(AL221&lt;&gt;"",COUNTIF($AL$1:AL220,AL221)+AL221,""))</f>
        <v/>
      </c>
      <c r="AH221" s="79" t="str">
        <f t="shared" si="110"/>
        <v/>
      </c>
      <c r="AI221" s="79" t="str">
        <f>IF(AND(J221="M", AH221&lt;&gt;"U/A",AE221=Prizewinners!$J$1),AF221,"")</f>
        <v/>
      </c>
      <c r="AJ221" s="44" t="str">
        <f>IF(AND(J221="F",  AH221&lt;&gt;"U/A",AE221=Prizewinners!$J$16),AF221,"")</f>
        <v/>
      </c>
      <c r="AK221" s="44" t="str">
        <f t="shared" si="111"/>
        <v/>
      </c>
      <c r="AL221" s="44" t="str">
        <f t="shared" si="112"/>
        <v/>
      </c>
      <c r="AM221" s="44" t="str">
        <f t="shared" si="116"/>
        <v/>
      </c>
      <c r="AN221" s="44" t="str">
        <f t="shared" si="98"/>
        <v/>
      </c>
      <c r="AO221" s="44" t="str">
        <f t="shared" si="99"/>
        <v/>
      </c>
      <c r="AP221" s="44" t="str">
        <f t="shared" si="100"/>
        <v/>
      </c>
      <c r="AQ221" s="44" t="str">
        <f t="shared" si="113"/>
        <v/>
      </c>
    </row>
    <row r="222" spans="1:43">
      <c r="A222" s="51" t="str">
        <f t="shared" si="101"/>
        <v>,11</v>
      </c>
      <c r="B222" s="51" t="str">
        <f t="shared" si="89"/>
        <v>,5</v>
      </c>
      <c r="C222" s="50">
        <f t="shared" si="114"/>
        <v>221</v>
      </c>
      <c r="D222" s="4"/>
      <c r="E222" s="51">
        <f t="shared" si="90"/>
        <v>0</v>
      </c>
      <c r="F222" s="51">
        <f>COUNTIF(H$2:H222,H222)</f>
        <v>11</v>
      </c>
      <c r="G222" s="51">
        <f>COUNTIF(J$2:J222,J222)</f>
        <v>5</v>
      </c>
      <c r="H222" s="51" t="str">
        <f t="shared" si="91"/>
        <v/>
      </c>
      <c r="I222" s="51" t="str">
        <f t="shared" si="92"/>
        <v/>
      </c>
      <c r="J222" s="51" t="str">
        <f t="shared" si="93"/>
        <v/>
      </c>
      <c r="K222" s="55" t="str">
        <f t="shared" si="94"/>
        <v/>
      </c>
      <c r="L222" s="55" t="str">
        <f t="shared" si="95"/>
        <v/>
      </c>
      <c r="M222" s="4"/>
      <c r="N222" s="6"/>
      <c r="O222" s="4"/>
      <c r="P222" s="58">
        <f t="shared" si="102"/>
        <v>1</v>
      </c>
      <c r="Q222" s="58">
        <f t="shared" si="103"/>
        <v>6</v>
      </c>
      <c r="R222" s="63">
        <f t="shared" si="104"/>
        <v>4.1666666666666664E-2</v>
      </c>
      <c r="S222" s="65">
        <f t="shared" si="105"/>
        <v>4.1666666666666666E-3</v>
      </c>
      <c r="T222" s="65">
        <f t="shared" si="106"/>
        <v>0</v>
      </c>
      <c r="U222" s="51">
        <f>COUNTIF(L$2:L222,L222)</f>
        <v>5</v>
      </c>
      <c r="V222" s="51">
        <f t="shared" si="96"/>
        <v>221</v>
      </c>
      <c r="W222" s="63">
        <f t="shared" si="115"/>
        <v>4.583333333333333E-2</v>
      </c>
      <c r="X222" s="69">
        <f t="shared" si="107"/>
        <v>4.583333333333333E-2</v>
      </c>
      <c r="Y222" s="71" t="str">
        <f t="shared" si="97"/>
        <v/>
      </c>
      <c r="Z222" s="74" t="str">
        <f t="shared" si="88"/>
        <v/>
      </c>
      <c r="AA222" s="25"/>
      <c r="AB222" s="25"/>
      <c r="AC222" s="44" t="str">
        <f t="shared" si="108"/>
        <v/>
      </c>
      <c r="AD222" s="44" t="str">
        <f t="shared" si="109"/>
        <v/>
      </c>
      <c r="AE222" s="78" t="str">
        <f>IF(AD222="","",COUNTIF($AD$2:AD222,AD222))</f>
        <v/>
      </c>
      <c r="AF222" s="79" t="str">
        <f>IF(AD222="","",SUMIF(AD$2:AD222,AD222,G$2:G222))</f>
        <v/>
      </c>
      <c r="AG222" s="79" t="str">
        <f>IF(AK222&lt;&gt;"",COUNTIF($AK$1:AK221,AK222)+AK222,IF(AL222&lt;&gt;"",COUNTIF($AL$1:AL221,AL222)+AL222,""))</f>
        <v/>
      </c>
      <c r="AH222" s="79" t="str">
        <f t="shared" si="110"/>
        <v/>
      </c>
      <c r="AI222" s="79" t="str">
        <f>IF(AND(J222="M", AH222&lt;&gt;"U/A",AE222=Prizewinners!$J$1),AF222,"")</f>
        <v/>
      </c>
      <c r="AJ222" s="44" t="str">
        <f>IF(AND(J222="F",  AH222&lt;&gt;"U/A",AE222=Prizewinners!$J$16),AF222,"")</f>
        <v/>
      </c>
      <c r="AK222" s="44" t="str">
        <f t="shared" si="111"/>
        <v/>
      </c>
      <c r="AL222" s="44" t="str">
        <f t="shared" si="112"/>
        <v/>
      </c>
      <c r="AM222" s="44" t="str">
        <f t="shared" si="116"/>
        <v/>
      </c>
      <c r="AN222" s="44" t="str">
        <f t="shared" si="98"/>
        <v/>
      </c>
      <c r="AO222" s="44" t="str">
        <f t="shared" si="99"/>
        <v/>
      </c>
      <c r="AP222" s="44" t="str">
        <f t="shared" si="100"/>
        <v/>
      </c>
      <c r="AQ222" s="44" t="str">
        <f t="shared" si="113"/>
        <v/>
      </c>
    </row>
    <row r="223" spans="1:43">
      <c r="A223" s="51" t="str">
        <f t="shared" si="101"/>
        <v>,12</v>
      </c>
      <c r="B223" s="51" t="str">
        <f t="shared" si="89"/>
        <v>,6</v>
      </c>
      <c r="C223" s="50">
        <f t="shared" si="114"/>
        <v>222</v>
      </c>
      <c r="D223" s="4"/>
      <c r="E223" s="51">
        <f t="shared" si="90"/>
        <v>0</v>
      </c>
      <c r="F223" s="51">
        <f>COUNTIF(H$2:H223,H223)</f>
        <v>12</v>
      </c>
      <c r="G223" s="51">
        <f>COUNTIF(J$2:J223,J223)</f>
        <v>6</v>
      </c>
      <c r="H223" s="51" t="str">
        <f t="shared" si="91"/>
        <v/>
      </c>
      <c r="I223" s="51" t="str">
        <f t="shared" si="92"/>
        <v/>
      </c>
      <c r="J223" s="51" t="str">
        <f t="shared" si="93"/>
        <v/>
      </c>
      <c r="K223" s="55" t="str">
        <f t="shared" si="94"/>
        <v/>
      </c>
      <c r="L223" s="55" t="str">
        <f t="shared" si="95"/>
        <v/>
      </c>
      <c r="M223" s="4"/>
      <c r="N223" s="6"/>
      <c r="O223" s="4"/>
      <c r="P223" s="58">
        <f t="shared" si="102"/>
        <v>1</v>
      </c>
      <c r="Q223" s="58">
        <f t="shared" si="103"/>
        <v>6</v>
      </c>
      <c r="R223" s="63">
        <f t="shared" si="104"/>
        <v>4.1666666666666664E-2</v>
      </c>
      <c r="S223" s="65">
        <f t="shared" si="105"/>
        <v>4.1666666666666666E-3</v>
      </c>
      <c r="T223" s="65">
        <f t="shared" si="106"/>
        <v>0</v>
      </c>
      <c r="U223" s="51">
        <f>COUNTIF(L$2:L223,L223)</f>
        <v>6</v>
      </c>
      <c r="V223" s="51">
        <f t="shared" si="96"/>
        <v>222</v>
      </c>
      <c r="W223" s="63">
        <f t="shared" si="115"/>
        <v>4.583333333333333E-2</v>
      </c>
      <c r="X223" s="69">
        <f t="shared" si="107"/>
        <v>4.583333333333333E-2</v>
      </c>
      <c r="Y223" s="71" t="str">
        <f t="shared" si="97"/>
        <v/>
      </c>
      <c r="Z223" s="74" t="str">
        <f t="shared" si="88"/>
        <v/>
      </c>
      <c r="AA223" s="25"/>
      <c r="AB223" s="25"/>
      <c r="AC223" s="44" t="str">
        <f t="shared" si="108"/>
        <v/>
      </c>
      <c r="AD223" s="44" t="str">
        <f t="shared" si="109"/>
        <v/>
      </c>
      <c r="AE223" s="78" t="str">
        <f>IF(AD223="","",COUNTIF($AD$2:AD223,AD223))</f>
        <v/>
      </c>
      <c r="AF223" s="79" t="str">
        <f>IF(AD223="","",SUMIF(AD$2:AD223,AD223,G$2:G223))</f>
        <v/>
      </c>
      <c r="AG223" s="79" t="str">
        <f>IF(AK223&lt;&gt;"",COUNTIF($AK$1:AK222,AK223)+AK223,IF(AL223&lt;&gt;"",COUNTIF($AL$1:AL222,AL223)+AL223,""))</f>
        <v/>
      </c>
      <c r="AH223" s="79" t="str">
        <f t="shared" si="110"/>
        <v/>
      </c>
      <c r="AI223" s="79" t="str">
        <f>IF(AND(J223="M", AH223&lt;&gt;"U/A",AE223=Prizewinners!$J$1),AF223,"")</f>
        <v/>
      </c>
      <c r="AJ223" s="44" t="str">
        <f>IF(AND(J223="F",  AH223&lt;&gt;"U/A",AE223=Prizewinners!$J$16),AF223,"")</f>
        <v/>
      </c>
      <c r="AK223" s="44" t="str">
        <f t="shared" si="111"/>
        <v/>
      </c>
      <c r="AL223" s="44" t="str">
        <f t="shared" si="112"/>
        <v/>
      </c>
      <c r="AM223" s="44" t="str">
        <f t="shared" si="116"/>
        <v/>
      </c>
      <c r="AN223" s="44" t="str">
        <f t="shared" si="98"/>
        <v/>
      </c>
      <c r="AO223" s="44" t="str">
        <f t="shared" si="99"/>
        <v/>
      </c>
      <c r="AP223" s="44" t="str">
        <f t="shared" si="100"/>
        <v/>
      </c>
      <c r="AQ223" s="44" t="str">
        <f t="shared" si="113"/>
        <v/>
      </c>
    </row>
    <row r="224" spans="1:43">
      <c r="A224" s="51" t="str">
        <f t="shared" si="101"/>
        <v>,13</v>
      </c>
      <c r="B224" s="51" t="str">
        <f t="shared" si="89"/>
        <v>,7</v>
      </c>
      <c r="C224" s="50">
        <f t="shared" si="114"/>
        <v>223</v>
      </c>
      <c r="D224" s="4"/>
      <c r="E224" s="51">
        <f t="shared" si="90"/>
        <v>0</v>
      </c>
      <c r="F224" s="51">
        <f>COUNTIF(H$2:H224,H224)</f>
        <v>13</v>
      </c>
      <c r="G224" s="51">
        <f>COUNTIF(J$2:J224,J224)</f>
        <v>7</v>
      </c>
      <c r="H224" s="51" t="str">
        <f t="shared" si="91"/>
        <v/>
      </c>
      <c r="I224" s="51" t="str">
        <f t="shared" si="92"/>
        <v/>
      </c>
      <c r="J224" s="51" t="str">
        <f t="shared" si="93"/>
        <v/>
      </c>
      <c r="K224" s="55" t="str">
        <f t="shared" si="94"/>
        <v/>
      </c>
      <c r="L224" s="55" t="str">
        <f t="shared" si="95"/>
        <v/>
      </c>
      <c r="M224" s="4"/>
      <c r="N224" s="6"/>
      <c r="O224" s="4"/>
      <c r="P224" s="58">
        <f t="shared" si="102"/>
        <v>1</v>
      </c>
      <c r="Q224" s="58">
        <f t="shared" si="103"/>
        <v>6</v>
      </c>
      <c r="R224" s="63">
        <f t="shared" si="104"/>
        <v>4.1666666666666664E-2</v>
      </c>
      <c r="S224" s="65">
        <f t="shared" si="105"/>
        <v>4.1666666666666666E-3</v>
      </c>
      <c r="T224" s="65">
        <f t="shared" si="106"/>
        <v>0</v>
      </c>
      <c r="U224" s="51">
        <f>COUNTIF(L$2:L224,L224)</f>
        <v>7</v>
      </c>
      <c r="V224" s="51">
        <f t="shared" si="96"/>
        <v>223</v>
      </c>
      <c r="W224" s="63">
        <f t="shared" si="115"/>
        <v>4.583333333333333E-2</v>
      </c>
      <c r="X224" s="69">
        <f t="shared" si="107"/>
        <v>4.583333333333333E-2</v>
      </c>
      <c r="Y224" s="71" t="str">
        <f t="shared" si="97"/>
        <v/>
      </c>
      <c r="Z224" s="74" t="str">
        <f t="shared" si="88"/>
        <v/>
      </c>
      <c r="AA224" s="25"/>
      <c r="AB224" s="25"/>
      <c r="AC224" s="44" t="str">
        <f t="shared" si="108"/>
        <v/>
      </c>
      <c r="AD224" s="44" t="str">
        <f t="shared" si="109"/>
        <v/>
      </c>
      <c r="AE224" s="78" t="str">
        <f>IF(AD224="","",COUNTIF($AD$2:AD224,AD224))</f>
        <v/>
      </c>
      <c r="AF224" s="79" t="str">
        <f>IF(AD224="","",SUMIF(AD$2:AD224,AD224,G$2:G224))</f>
        <v/>
      </c>
      <c r="AG224" s="79" t="str">
        <f>IF(AK224&lt;&gt;"",COUNTIF($AK$1:AK223,AK224)+AK224,IF(AL224&lt;&gt;"",COUNTIF($AL$1:AL223,AL224)+AL224,""))</f>
        <v/>
      </c>
      <c r="AH224" s="79" t="str">
        <f t="shared" si="110"/>
        <v/>
      </c>
      <c r="AI224" s="79" t="str">
        <f>IF(AND(J224="M", AH224&lt;&gt;"U/A",AE224=Prizewinners!$J$1),AF224,"")</f>
        <v/>
      </c>
      <c r="AJ224" s="44" t="str">
        <f>IF(AND(J224="F",  AH224&lt;&gt;"U/A",AE224=Prizewinners!$J$16),AF224,"")</f>
        <v/>
      </c>
      <c r="AK224" s="44" t="str">
        <f t="shared" si="111"/>
        <v/>
      </c>
      <c r="AL224" s="44" t="str">
        <f t="shared" si="112"/>
        <v/>
      </c>
      <c r="AM224" s="44" t="str">
        <f t="shared" si="116"/>
        <v/>
      </c>
      <c r="AN224" s="44" t="str">
        <f t="shared" si="98"/>
        <v/>
      </c>
      <c r="AO224" s="44" t="str">
        <f t="shared" si="99"/>
        <v/>
      </c>
      <c r="AP224" s="44" t="str">
        <f t="shared" si="100"/>
        <v/>
      </c>
      <c r="AQ224" s="44" t="str">
        <f t="shared" si="113"/>
        <v/>
      </c>
    </row>
    <row r="225" spans="1:43">
      <c r="A225" s="51" t="str">
        <f t="shared" si="101"/>
        <v>,14</v>
      </c>
      <c r="B225" s="51" t="str">
        <f t="shared" si="89"/>
        <v>,8</v>
      </c>
      <c r="C225" s="50">
        <f t="shared" si="114"/>
        <v>224</v>
      </c>
      <c r="D225" s="4"/>
      <c r="E225" s="51">
        <f t="shared" si="90"/>
        <v>0</v>
      </c>
      <c r="F225" s="51">
        <f>COUNTIF(H$2:H225,H225)</f>
        <v>14</v>
      </c>
      <c r="G225" s="51">
        <f>COUNTIF(J$2:J225,J225)</f>
        <v>8</v>
      </c>
      <c r="H225" s="51" t="str">
        <f t="shared" si="91"/>
        <v/>
      </c>
      <c r="I225" s="51" t="str">
        <f t="shared" si="92"/>
        <v/>
      </c>
      <c r="J225" s="51" t="str">
        <f t="shared" si="93"/>
        <v/>
      </c>
      <c r="K225" s="55" t="str">
        <f t="shared" si="94"/>
        <v/>
      </c>
      <c r="L225" s="55" t="str">
        <f t="shared" si="95"/>
        <v/>
      </c>
      <c r="M225" s="4"/>
      <c r="N225" s="6"/>
      <c r="O225" s="4"/>
      <c r="P225" s="58">
        <f t="shared" si="102"/>
        <v>1</v>
      </c>
      <c r="Q225" s="58">
        <f t="shared" si="103"/>
        <v>6</v>
      </c>
      <c r="R225" s="63">
        <f t="shared" si="104"/>
        <v>4.1666666666666664E-2</v>
      </c>
      <c r="S225" s="65">
        <f t="shared" si="105"/>
        <v>4.1666666666666666E-3</v>
      </c>
      <c r="T225" s="65">
        <f t="shared" si="106"/>
        <v>0</v>
      </c>
      <c r="U225" s="51">
        <f>COUNTIF(L$2:L225,L225)</f>
        <v>8</v>
      </c>
      <c r="V225" s="51">
        <f t="shared" si="96"/>
        <v>224</v>
      </c>
      <c r="W225" s="63">
        <f t="shared" si="115"/>
        <v>4.583333333333333E-2</v>
      </c>
      <c r="X225" s="69">
        <f t="shared" si="107"/>
        <v>4.583333333333333E-2</v>
      </c>
      <c r="Y225" s="71" t="str">
        <f t="shared" si="97"/>
        <v/>
      </c>
      <c r="Z225" s="74" t="str">
        <f t="shared" si="88"/>
        <v/>
      </c>
      <c r="AA225" s="25"/>
      <c r="AB225" s="25"/>
      <c r="AC225" s="44" t="str">
        <f t="shared" si="108"/>
        <v/>
      </c>
      <c r="AD225" s="44" t="str">
        <f t="shared" si="109"/>
        <v/>
      </c>
      <c r="AE225" s="78" t="str">
        <f>IF(AD225="","",COUNTIF($AD$2:AD225,AD225))</f>
        <v/>
      </c>
      <c r="AF225" s="79" t="str">
        <f>IF(AD225="","",SUMIF(AD$2:AD225,AD225,G$2:G225))</f>
        <v/>
      </c>
      <c r="AG225" s="79" t="str">
        <f>IF(AK225&lt;&gt;"",COUNTIF($AK$1:AK224,AK225)+AK225,IF(AL225&lt;&gt;"",COUNTIF($AL$1:AL224,AL225)+AL225,""))</f>
        <v/>
      </c>
      <c r="AH225" s="79" t="str">
        <f t="shared" si="110"/>
        <v/>
      </c>
      <c r="AI225" s="79" t="str">
        <f>IF(AND(J225="M", AH225&lt;&gt;"U/A",AE225=Prizewinners!$J$1),AF225,"")</f>
        <v/>
      </c>
      <c r="AJ225" s="44" t="str">
        <f>IF(AND(J225="F",  AH225&lt;&gt;"U/A",AE225=Prizewinners!$J$16),AF225,"")</f>
        <v/>
      </c>
      <c r="AK225" s="44" t="str">
        <f t="shared" si="111"/>
        <v/>
      </c>
      <c r="AL225" s="44" t="str">
        <f t="shared" si="112"/>
        <v/>
      </c>
      <c r="AM225" s="44" t="str">
        <f t="shared" si="116"/>
        <v/>
      </c>
      <c r="AN225" s="44" t="str">
        <f t="shared" si="98"/>
        <v/>
      </c>
      <c r="AO225" s="44" t="str">
        <f t="shared" si="99"/>
        <v/>
      </c>
      <c r="AP225" s="44" t="str">
        <f t="shared" si="100"/>
        <v/>
      </c>
      <c r="AQ225" s="44" t="str">
        <f t="shared" si="113"/>
        <v/>
      </c>
    </row>
    <row r="226" spans="1:43">
      <c r="A226" s="51" t="str">
        <f t="shared" si="101"/>
        <v>,15</v>
      </c>
      <c r="B226" s="51" t="str">
        <f t="shared" si="89"/>
        <v>,9</v>
      </c>
      <c r="C226" s="50">
        <f t="shared" si="114"/>
        <v>225</v>
      </c>
      <c r="D226" s="4"/>
      <c r="E226" s="51">
        <f t="shared" si="90"/>
        <v>0</v>
      </c>
      <c r="F226" s="51">
        <f>COUNTIF(H$2:H226,H226)</f>
        <v>15</v>
      </c>
      <c r="G226" s="51">
        <f>COUNTIF(J$2:J226,J226)</f>
        <v>9</v>
      </c>
      <c r="H226" s="51" t="str">
        <f t="shared" si="91"/>
        <v/>
      </c>
      <c r="I226" s="51" t="str">
        <f t="shared" si="92"/>
        <v/>
      </c>
      <c r="J226" s="51" t="str">
        <f t="shared" si="93"/>
        <v/>
      </c>
      <c r="K226" s="55" t="str">
        <f t="shared" si="94"/>
        <v/>
      </c>
      <c r="L226" s="55" t="str">
        <f t="shared" si="95"/>
        <v/>
      </c>
      <c r="M226" s="4"/>
      <c r="N226" s="6"/>
      <c r="O226" s="4"/>
      <c r="P226" s="58">
        <f t="shared" si="102"/>
        <v>1</v>
      </c>
      <c r="Q226" s="58">
        <f t="shared" si="103"/>
        <v>6</v>
      </c>
      <c r="R226" s="63">
        <f t="shared" si="104"/>
        <v>4.1666666666666664E-2</v>
      </c>
      <c r="S226" s="65">
        <f t="shared" si="105"/>
        <v>4.1666666666666666E-3</v>
      </c>
      <c r="T226" s="65">
        <f t="shared" si="106"/>
        <v>0</v>
      </c>
      <c r="U226" s="51">
        <f>COUNTIF(L$2:L226,L226)</f>
        <v>9</v>
      </c>
      <c r="V226" s="51">
        <f t="shared" si="96"/>
        <v>225</v>
      </c>
      <c r="W226" s="63">
        <f t="shared" si="115"/>
        <v>4.583333333333333E-2</v>
      </c>
      <c r="X226" s="69">
        <f t="shared" si="107"/>
        <v>4.583333333333333E-2</v>
      </c>
      <c r="Y226" s="71" t="str">
        <f t="shared" si="97"/>
        <v/>
      </c>
      <c r="Z226" s="74" t="str">
        <f t="shared" si="88"/>
        <v/>
      </c>
      <c r="AA226" s="25"/>
      <c r="AB226" s="25"/>
      <c r="AC226" s="44" t="str">
        <f t="shared" si="108"/>
        <v/>
      </c>
      <c r="AD226" s="44" t="str">
        <f t="shared" si="109"/>
        <v/>
      </c>
      <c r="AE226" s="78" t="str">
        <f>IF(AD226="","",COUNTIF($AD$2:AD226,AD226))</f>
        <v/>
      </c>
      <c r="AF226" s="79" t="str">
        <f>IF(AD226="","",SUMIF(AD$2:AD226,AD226,G$2:G226))</f>
        <v/>
      </c>
      <c r="AG226" s="79" t="str">
        <f>IF(AK226&lt;&gt;"",COUNTIF($AK$1:AK225,AK226)+AK226,IF(AL226&lt;&gt;"",COUNTIF($AL$1:AL225,AL226)+AL226,""))</f>
        <v/>
      </c>
      <c r="AH226" s="79" t="str">
        <f t="shared" si="110"/>
        <v/>
      </c>
      <c r="AI226" s="79" t="str">
        <f>IF(AND(J226="M", AH226&lt;&gt;"U/A",AE226=Prizewinners!$J$1),AF226,"")</f>
        <v/>
      </c>
      <c r="AJ226" s="44" t="str">
        <f>IF(AND(J226="F",  AH226&lt;&gt;"U/A",AE226=Prizewinners!$J$16),AF226,"")</f>
        <v/>
      </c>
      <c r="AK226" s="44" t="str">
        <f t="shared" si="111"/>
        <v/>
      </c>
      <c r="AL226" s="44" t="str">
        <f t="shared" si="112"/>
        <v/>
      </c>
      <c r="AM226" s="44" t="str">
        <f t="shared" si="116"/>
        <v/>
      </c>
      <c r="AN226" s="44" t="str">
        <f t="shared" si="98"/>
        <v/>
      </c>
      <c r="AO226" s="44" t="str">
        <f t="shared" si="99"/>
        <v/>
      </c>
      <c r="AP226" s="44" t="str">
        <f t="shared" si="100"/>
        <v/>
      </c>
      <c r="AQ226" s="44" t="str">
        <f t="shared" si="113"/>
        <v/>
      </c>
    </row>
    <row r="227" spans="1:43">
      <c r="A227" s="51" t="str">
        <f t="shared" si="101"/>
        <v>,16</v>
      </c>
      <c r="B227" s="51" t="str">
        <f t="shared" si="89"/>
        <v>,10</v>
      </c>
      <c r="C227" s="50">
        <f t="shared" si="114"/>
        <v>226</v>
      </c>
      <c r="D227" s="4"/>
      <c r="E227" s="51">
        <f t="shared" si="90"/>
        <v>0</v>
      </c>
      <c r="F227" s="51">
        <f>COUNTIF(H$2:H227,H227)</f>
        <v>16</v>
      </c>
      <c r="G227" s="51">
        <f>COUNTIF(J$2:J227,J227)</f>
        <v>10</v>
      </c>
      <c r="H227" s="51" t="str">
        <f t="shared" si="91"/>
        <v/>
      </c>
      <c r="I227" s="51" t="str">
        <f t="shared" si="92"/>
        <v/>
      </c>
      <c r="J227" s="51" t="str">
        <f t="shared" si="93"/>
        <v/>
      </c>
      <c r="K227" s="55" t="str">
        <f t="shared" si="94"/>
        <v/>
      </c>
      <c r="L227" s="55" t="str">
        <f t="shared" si="95"/>
        <v/>
      </c>
      <c r="M227" s="4"/>
      <c r="N227" s="6"/>
      <c r="O227" s="4"/>
      <c r="P227" s="58">
        <f t="shared" si="102"/>
        <v>1</v>
      </c>
      <c r="Q227" s="58">
        <f t="shared" si="103"/>
        <v>6</v>
      </c>
      <c r="R227" s="63">
        <f t="shared" si="104"/>
        <v>4.1666666666666664E-2</v>
      </c>
      <c r="S227" s="65">
        <f t="shared" si="105"/>
        <v>4.1666666666666666E-3</v>
      </c>
      <c r="T227" s="65">
        <f t="shared" si="106"/>
        <v>0</v>
      </c>
      <c r="U227" s="51">
        <f>COUNTIF(L$2:L227,L227)</f>
        <v>10</v>
      </c>
      <c r="V227" s="51">
        <f t="shared" si="96"/>
        <v>226</v>
      </c>
      <c r="W227" s="63">
        <f t="shared" si="115"/>
        <v>4.583333333333333E-2</v>
      </c>
      <c r="X227" s="69">
        <f t="shared" si="107"/>
        <v>4.583333333333333E-2</v>
      </c>
      <c r="Y227" s="71" t="str">
        <f t="shared" si="97"/>
        <v/>
      </c>
      <c r="Z227" s="74" t="str">
        <f t="shared" si="88"/>
        <v/>
      </c>
      <c r="AA227" s="25"/>
      <c r="AB227" s="25"/>
      <c r="AC227" s="44" t="str">
        <f t="shared" si="108"/>
        <v/>
      </c>
      <c r="AD227" s="44" t="str">
        <f t="shared" si="109"/>
        <v/>
      </c>
      <c r="AE227" s="78" t="str">
        <f>IF(AD227="","",COUNTIF($AD$2:AD227,AD227))</f>
        <v/>
      </c>
      <c r="AF227" s="79" t="str">
        <f>IF(AD227="","",SUMIF(AD$2:AD227,AD227,G$2:G227))</f>
        <v/>
      </c>
      <c r="AG227" s="79" t="str">
        <f>IF(AK227&lt;&gt;"",COUNTIF($AK$1:AK226,AK227)+AK227,IF(AL227&lt;&gt;"",COUNTIF($AL$1:AL226,AL227)+AL227,""))</f>
        <v/>
      </c>
      <c r="AH227" s="79" t="str">
        <f t="shared" si="110"/>
        <v/>
      </c>
      <c r="AI227" s="79" t="str">
        <f>IF(AND(J227="M", AH227&lt;&gt;"U/A",AE227=Prizewinners!$J$1),AF227,"")</f>
        <v/>
      </c>
      <c r="AJ227" s="44" t="str">
        <f>IF(AND(J227="F",  AH227&lt;&gt;"U/A",AE227=Prizewinners!$J$16),AF227,"")</f>
        <v/>
      </c>
      <c r="AK227" s="44" t="str">
        <f t="shared" si="111"/>
        <v/>
      </c>
      <c r="AL227" s="44" t="str">
        <f t="shared" si="112"/>
        <v/>
      </c>
      <c r="AM227" s="44" t="str">
        <f t="shared" si="116"/>
        <v/>
      </c>
      <c r="AN227" s="44" t="str">
        <f t="shared" si="98"/>
        <v/>
      </c>
      <c r="AO227" s="44" t="str">
        <f t="shared" si="99"/>
        <v/>
      </c>
      <c r="AP227" s="44" t="str">
        <f t="shared" si="100"/>
        <v/>
      </c>
      <c r="AQ227" s="44" t="str">
        <f t="shared" si="113"/>
        <v/>
      </c>
    </row>
    <row r="228" spans="1:43">
      <c r="A228" s="51" t="str">
        <f t="shared" si="101"/>
        <v>,17</v>
      </c>
      <c r="B228" s="51" t="str">
        <f t="shared" si="89"/>
        <v>,11</v>
      </c>
      <c r="C228" s="50">
        <f t="shared" si="114"/>
        <v>227</v>
      </c>
      <c r="D228" s="4"/>
      <c r="E228" s="51">
        <f t="shared" si="90"/>
        <v>0</v>
      </c>
      <c r="F228" s="51">
        <f>COUNTIF(H$2:H228,H228)</f>
        <v>17</v>
      </c>
      <c r="G228" s="51">
        <f>COUNTIF(J$2:J228,J228)</f>
        <v>11</v>
      </c>
      <c r="H228" s="51" t="str">
        <f t="shared" si="91"/>
        <v/>
      </c>
      <c r="I228" s="51" t="str">
        <f t="shared" si="92"/>
        <v/>
      </c>
      <c r="J228" s="51" t="str">
        <f t="shared" si="93"/>
        <v/>
      </c>
      <c r="K228" s="55" t="str">
        <f t="shared" si="94"/>
        <v/>
      </c>
      <c r="L228" s="55" t="str">
        <f t="shared" si="95"/>
        <v/>
      </c>
      <c r="M228" s="4"/>
      <c r="N228" s="6"/>
      <c r="O228" s="4"/>
      <c r="P228" s="58">
        <f t="shared" si="102"/>
        <v>1</v>
      </c>
      <c r="Q228" s="58">
        <f t="shared" si="103"/>
        <v>6</v>
      </c>
      <c r="R228" s="63">
        <f t="shared" si="104"/>
        <v>4.1666666666666664E-2</v>
      </c>
      <c r="S228" s="65">
        <f t="shared" si="105"/>
        <v>4.1666666666666666E-3</v>
      </c>
      <c r="T228" s="65">
        <f t="shared" si="106"/>
        <v>0</v>
      </c>
      <c r="U228" s="51">
        <f>COUNTIF(L$2:L228,L228)</f>
        <v>11</v>
      </c>
      <c r="V228" s="51">
        <f t="shared" si="96"/>
        <v>227</v>
      </c>
      <c r="W228" s="63">
        <f t="shared" si="115"/>
        <v>4.583333333333333E-2</v>
      </c>
      <c r="X228" s="69">
        <f t="shared" si="107"/>
        <v>4.583333333333333E-2</v>
      </c>
      <c r="Y228" s="71" t="str">
        <f t="shared" si="97"/>
        <v/>
      </c>
      <c r="Z228" s="74" t="str">
        <f t="shared" si="88"/>
        <v/>
      </c>
      <c r="AA228" s="25"/>
      <c r="AB228" s="25"/>
      <c r="AC228" s="44" t="str">
        <f t="shared" si="108"/>
        <v/>
      </c>
      <c r="AD228" s="44" t="str">
        <f t="shared" si="109"/>
        <v/>
      </c>
      <c r="AE228" s="78" t="str">
        <f>IF(AD228="","",COUNTIF($AD$2:AD228,AD228))</f>
        <v/>
      </c>
      <c r="AF228" s="79" t="str">
        <f>IF(AD228="","",SUMIF(AD$2:AD228,AD228,G$2:G228))</f>
        <v/>
      </c>
      <c r="AG228" s="79" t="str">
        <f>IF(AK228&lt;&gt;"",COUNTIF($AK$1:AK227,AK228)+AK228,IF(AL228&lt;&gt;"",COUNTIF($AL$1:AL227,AL228)+AL228,""))</f>
        <v/>
      </c>
      <c r="AH228" s="79" t="str">
        <f t="shared" si="110"/>
        <v/>
      </c>
      <c r="AI228" s="79" t="str">
        <f>IF(AND(J228="M", AH228&lt;&gt;"U/A",AE228=Prizewinners!$J$1),AF228,"")</f>
        <v/>
      </c>
      <c r="AJ228" s="44" t="str">
        <f>IF(AND(J228="F",  AH228&lt;&gt;"U/A",AE228=Prizewinners!$J$16),AF228,"")</f>
        <v/>
      </c>
      <c r="AK228" s="44" t="str">
        <f t="shared" si="111"/>
        <v/>
      </c>
      <c r="AL228" s="44" t="str">
        <f t="shared" si="112"/>
        <v/>
      </c>
      <c r="AM228" s="44" t="str">
        <f t="shared" si="116"/>
        <v/>
      </c>
      <c r="AN228" s="44" t="str">
        <f t="shared" si="98"/>
        <v/>
      </c>
      <c r="AO228" s="44" t="str">
        <f t="shared" si="99"/>
        <v/>
      </c>
      <c r="AP228" s="44" t="str">
        <f t="shared" si="100"/>
        <v/>
      </c>
      <c r="AQ228" s="44" t="str">
        <f t="shared" si="113"/>
        <v/>
      </c>
    </row>
    <row r="229" spans="1:43">
      <c r="A229" s="51" t="str">
        <f t="shared" si="101"/>
        <v>,18</v>
      </c>
      <c r="B229" s="51" t="str">
        <f t="shared" si="89"/>
        <v>,12</v>
      </c>
      <c r="C229" s="50">
        <f t="shared" si="114"/>
        <v>228</v>
      </c>
      <c r="D229" s="4"/>
      <c r="E229" s="51">
        <f t="shared" si="90"/>
        <v>0</v>
      </c>
      <c r="F229" s="51">
        <f>COUNTIF(H$2:H229,H229)</f>
        <v>18</v>
      </c>
      <c r="G229" s="51">
        <f>COUNTIF(J$2:J229,J229)</f>
        <v>12</v>
      </c>
      <c r="H229" s="51" t="str">
        <f t="shared" si="91"/>
        <v/>
      </c>
      <c r="I229" s="51" t="str">
        <f t="shared" si="92"/>
        <v/>
      </c>
      <c r="J229" s="51" t="str">
        <f t="shared" si="93"/>
        <v/>
      </c>
      <c r="K229" s="55" t="str">
        <f t="shared" si="94"/>
        <v/>
      </c>
      <c r="L229" s="55" t="str">
        <f t="shared" si="95"/>
        <v/>
      </c>
      <c r="M229" s="4"/>
      <c r="N229" s="6"/>
      <c r="O229" s="4"/>
      <c r="P229" s="58">
        <f t="shared" si="102"/>
        <v>1</v>
      </c>
      <c r="Q229" s="58">
        <f t="shared" si="103"/>
        <v>6</v>
      </c>
      <c r="R229" s="63">
        <f t="shared" si="104"/>
        <v>4.1666666666666664E-2</v>
      </c>
      <c r="S229" s="65">
        <f t="shared" si="105"/>
        <v>4.1666666666666666E-3</v>
      </c>
      <c r="T229" s="65">
        <f t="shared" si="106"/>
        <v>0</v>
      </c>
      <c r="U229" s="51">
        <f>COUNTIF(L$2:L229,L229)</f>
        <v>12</v>
      </c>
      <c r="V229" s="51">
        <f t="shared" si="96"/>
        <v>228</v>
      </c>
      <c r="W229" s="63">
        <f t="shared" si="115"/>
        <v>4.583333333333333E-2</v>
      </c>
      <c r="X229" s="69">
        <f t="shared" si="107"/>
        <v>4.583333333333333E-2</v>
      </c>
      <c r="Y229" s="71" t="str">
        <f t="shared" si="97"/>
        <v/>
      </c>
      <c r="Z229" s="74" t="str">
        <f t="shared" si="88"/>
        <v/>
      </c>
      <c r="AA229" s="25"/>
      <c r="AB229" s="25"/>
      <c r="AC229" s="44" t="str">
        <f t="shared" si="108"/>
        <v/>
      </c>
      <c r="AD229" s="44" t="str">
        <f t="shared" si="109"/>
        <v/>
      </c>
      <c r="AE229" s="78" t="str">
        <f>IF(AD229="","",COUNTIF($AD$2:AD229,AD229))</f>
        <v/>
      </c>
      <c r="AF229" s="79" t="str">
        <f>IF(AD229="","",SUMIF(AD$2:AD229,AD229,G$2:G229))</f>
        <v/>
      </c>
      <c r="AG229" s="79" t="str">
        <f>IF(AK229&lt;&gt;"",COUNTIF($AK$1:AK228,AK229)+AK229,IF(AL229&lt;&gt;"",COUNTIF($AL$1:AL228,AL229)+AL229,""))</f>
        <v/>
      </c>
      <c r="AH229" s="79" t="str">
        <f t="shared" si="110"/>
        <v/>
      </c>
      <c r="AI229" s="79" t="str">
        <f>IF(AND(J229="M", AH229&lt;&gt;"U/A",AE229=Prizewinners!$J$1),AF229,"")</f>
        <v/>
      </c>
      <c r="AJ229" s="44" t="str">
        <f>IF(AND(J229="F",  AH229&lt;&gt;"U/A",AE229=Prizewinners!$J$16),AF229,"")</f>
        <v/>
      </c>
      <c r="AK229" s="44" t="str">
        <f t="shared" si="111"/>
        <v/>
      </c>
      <c r="AL229" s="44" t="str">
        <f t="shared" si="112"/>
        <v/>
      </c>
      <c r="AM229" s="44" t="str">
        <f t="shared" si="116"/>
        <v/>
      </c>
      <c r="AN229" s="44" t="str">
        <f t="shared" si="98"/>
        <v/>
      </c>
      <c r="AO229" s="44" t="str">
        <f t="shared" si="99"/>
        <v/>
      </c>
      <c r="AP229" s="44" t="str">
        <f t="shared" si="100"/>
        <v/>
      </c>
      <c r="AQ229" s="44" t="str">
        <f t="shared" si="113"/>
        <v/>
      </c>
    </row>
    <row r="230" spans="1:43">
      <c r="A230" s="51" t="str">
        <f t="shared" si="101"/>
        <v>,19</v>
      </c>
      <c r="B230" s="51" t="str">
        <f t="shared" si="89"/>
        <v>,13</v>
      </c>
      <c r="C230" s="50">
        <f t="shared" si="114"/>
        <v>229</v>
      </c>
      <c r="D230" s="4"/>
      <c r="E230" s="51">
        <f t="shared" si="90"/>
        <v>0</v>
      </c>
      <c r="F230" s="51">
        <f>COUNTIF(H$2:H230,H230)</f>
        <v>19</v>
      </c>
      <c r="G230" s="51">
        <f>COUNTIF(J$2:J230,J230)</f>
        <v>13</v>
      </c>
      <c r="H230" s="51" t="str">
        <f t="shared" si="91"/>
        <v/>
      </c>
      <c r="I230" s="51" t="str">
        <f t="shared" si="92"/>
        <v/>
      </c>
      <c r="J230" s="51" t="str">
        <f t="shared" si="93"/>
        <v/>
      </c>
      <c r="K230" s="55" t="str">
        <f t="shared" si="94"/>
        <v/>
      </c>
      <c r="L230" s="55" t="str">
        <f t="shared" si="95"/>
        <v/>
      </c>
      <c r="M230" s="4"/>
      <c r="N230" s="6"/>
      <c r="O230" s="4"/>
      <c r="P230" s="58">
        <f t="shared" si="102"/>
        <v>1</v>
      </c>
      <c r="Q230" s="58">
        <f t="shared" si="103"/>
        <v>6</v>
      </c>
      <c r="R230" s="63">
        <f t="shared" si="104"/>
        <v>4.1666666666666664E-2</v>
      </c>
      <c r="S230" s="65">
        <f t="shared" si="105"/>
        <v>4.1666666666666666E-3</v>
      </c>
      <c r="T230" s="65">
        <f t="shared" si="106"/>
        <v>0</v>
      </c>
      <c r="U230" s="51">
        <f>COUNTIF(L$2:L230,L230)</f>
        <v>13</v>
      </c>
      <c r="V230" s="51">
        <f t="shared" si="96"/>
        <v>229</v>
      </c>
      <c r="W230" s="63">
        <f t="shared" si="115"/>
        <v>4.583333333333333E-2</v>
      </c>
      <c r="X230" s="69">
        <f t="shared" si="107"/>
        <v>4.583333333333333E-2</v>
      </c>
      <c r="Y230" s="71" t="str">
        <f t="shared" si="97"/>
        <v/>
      </c>
      <c r="Z230" s="74" t="str">
        <f t="shared" si="88"/>
        <v/>
      </c>
      <c r="AA230" s="25"/>
      <c r="AB230" s="25"/>
      <c r="AC230" s="44" t="str">
        <f t="shared" si="108"/>
        <v/>
      </c>
      <c r="AD230" s="44" t="str">
        <f t="shared" si="109"/>
        <v/>
      </c>
      <c r="AE230" s="78" t="str">
        <f>IF(AD230="","",COUNTIF($AD$2:AD230,AD230))</f>
        <v/>
      </c>
      <c r="AF230" s="79" t="str">
        <f>IF(AD230="","",SUMIF(AD$2:AD230,AD230,G$2:G230))</f>
        <v/>
      </c>
      <c r="AG230" s="79" t="str">
        <f>IF(AK230&lt;&gt;"",COUNTIF($AK$1:AK229,AK230)+AK230,IF(AL230&lt;&gt;"",COUNTIF($AL$1:AL229,AL230)+AL230,""))</f>
        <v/>
      </c>
      <c r="AH230" s="79" t="str">
        <f t="shared" si="110"/>
        <v/>
      </c>
      <c r="AI230" s="79" t="str">
        <f>IF(AND(J230="M", AH230&lt;&gt;"U/A",AE230=Prizewinners!$J$1),AF230,"")</f>
        <v/>
      </c>
      <c r="AJ230" s="44" t="str">
        <f>IF(AND(J230="F",  AH230&lt;&gt;"U/A",AE230=Prizewinners!$J$16),AF230,"")</f>
        <v/>
      </c>
      <c r="AK230" s="44" t="str">
        <f t="shared" si="111"/>
        <v/>
      </c>
      <c r="AL230" s="44" t="str">
        <f t="shared" si="112"/>
        <v/>
      </c>
      <c r="AM230" s="44" t="str">
        <f t="shared" si="116"/>
        <v/>
      </c>
      <c r="AN230" s="44" t="str">
        <f t="shared" si="98"/>
        <v/>
      </c>
      <c r="AO230" s="44" t="str">
        <f t="shared" si="99"/>
        <v/>
      </c>
      <c r="AP230" s="44" t="str">
        <f t="shared" si="100"/>
        <v/>
      </c>
      <c r="AQ230" s="44" t="str">
        <f t="shared" si="113"/>
        <v/>
      </c>
    </row>
    <row r="231" spans="1:43">
      <c r="A231" s="51" t="str">
        <f t="shared" si="101"/>
        <v>,20</v>
      </c>
      <c r="B231" s="51" t="str">
        <f t="shared" si="89"/>
        <v>,14</v>
      </c>
      <c r="C231" s="50">
        <f t="shared" si="114"/>
        <v>230</v>
      </c>
      <c r="D231" s="4"/>
      <c r="E231" s="51">
        <f t="shared" si="90"/>
        <v>0</v>
      </c>
      <c r="F231" s="51">
        <f>COUNTIF(H$2:H231,H231)</f>
        <v>20</v>
      </c>
      <c r="G231" s="51">
        <f>COUNTIF(J$2:J231,J231)</f>
        <v>14</v>
      </c>
      <c r="H231" s="51" t="str">
        <f t="shared" si="91"/>
        <v/>
      </c>
      <c r="I231" s="51" t="str">
        <f t="shared" si="92"/>
        <v/>
      </c>
      <c r="J231" s="51" t="str">
        <f t="shared" si="93"/>
        <v/>
      </c>
      <c r="K231" s="55" t="str">
        <f t="shared" si="94"/>
        <v/>
      </c>
      <c r="L231" s="55" t="str">
        <f t="shared" si="95"/>
        <v/>
      </c>
      <c r="M231" s="4"/>
      <c r="N231" s="6"/>
      <c r="O231" s="4"/>
      <c r="P231" s="58">
        <f t="shared" si="102"/>
        <v>1</v>
      </c>
      <c r="Q231" s="58">
        <f t="shared" si="103"/>
        <v>6</v>
      </c>
      <c r="R231" s="63">
        <f t="shared" si="104"/>
        <v>4.1666666666666664E-2</v>
      </c>
      <c r="S231" s="65">
        <f t="shared" si="105"/>
        <v>4.1666666666666666E-3</v>
      </c>
      <c r="T231" s="65">
        <f t="shared" si="106"/>
        <v>0</v>
      </c>
      <c r="U231" s="51">
        <f>COUNTIF(L$2:L231,L231)</f>
        <v>14</v>
      </c>
      <c r="V231" s="51">
        <f t="shared" si="96"/>
        <v>230</v>
      </c>
      <c r="W231" s="63">
        <f t="shared" si="115"/>
        <v>4.583333333333333E-2</v>
      </c>
      <c r="X231" s="69">
        <f t="shared" si="107"/>
        <v>4.583333333333333E-2</v>
      </c>
      <c r="Y231" s="71" t="str">
        <f t="shared" si="97"/>
        <v/>
      </c>
      <c r="Z231" s="74" t="str">
        <f t="shared" si="88"/>
        <v/>
      </c>
      <c r="AA231" s="25"/>
      <c r="AB231" s="25"/>
      <c r="AC231" s="44" t="str">
        <f t="shared" si="108"/>
        <v/>
      </c>
      <c r="AD231" s="44" t="str">
        <f t="shared" si="109"/>
        <v/>
      </c>
      <c r="AE231" s="78" t="str">
        <f>IF(AD231="","",COUNTIF($AD$2:AD231,AD231))</f>
        <v/>
      </c>
      <c r="AF231" s="79" t="str">
        <f>IF(AD231="","",SUMIF(AD$2:AD231,AD231,G$2:G231))</f>
        <v/>
      </c>
      <c r="AG231" s="79" t="str">
        <f>IF(AK231&lt;&gt;"",COUNTIF($AK$1:AK230,AK231)+AK231,IF(AL231&lt;&gt;"",COUNTIF($AL$1:AL230,AL231)+AL231,""))</f>
        <v/>
      </c>
      <c r="AH231" s="79" t="str">
        <f t="shared" si="110"/>
        <v/>
      </c>
      <c r="AI231" s="79" t="str">
        <f>IF(AND(J231="M", AH231&lt;&gt;"U/A",AE231=Prizewinners!$J$1),AF231,"")</f>
        <v/>
      </c>
      <c r="AJ231" s="44" t="str">
        <f>IF(AND(J231="F",  AH231&lt;&gt;"U/A",AE231=Prizewinners!$J$16),AF231,"")</f>
        <v/>
      </c>
      <c r="AK231" s="44" t="str">
        <f t="shared" si="111"/>
        <v/>
      </c>
      <c r="AL231" s="44" t="str">
        <f t="shared" si="112"/>
        <v/>
      </c>
      <c r="AM231" s="44" t="str">
        <f t="shared" si="116"/>
        <v/>
      </c>
      <c r="AN231" s="44" t="str">
        <f t="shared" si="98"/>
        <v/>
      </c>
      <c r="AO231" s="44" t="str">
        <f t="shared" si="99"/>
        <v/>
      </c>
      <c r="AP231" s="44" t="str">
        <f t="shared" si="100"/>
        <v/>
      </c>
      <c r="AQ231" s="44" t="str">
        <f t="shared" si="113"/>
        <v/>
      </c>
    </row>
    <row r="232" spans="1:43">
      <c r="A232" s="51" t="str">
        <f t="shared" si="101"/>
        <v>,21</v>
      </c>
      <c r="B232" s="51" t="str">
        <f t="shared" si="89"/>
        <v>,15</v>
      </c>
      <c r="C232" s="50">
        <f t="shared" si="114"/>
        <v>231</v>
      </c>
      <c r="D232" s="4"/>
      <c r="E232" s="51">
        <f t="shared" si="90"/>
        <v>0</v>
      </c>
      <c r="F232" s="51">
        <f>COUNTIF(H$2:H232,H232)</f>
        <v>21</v>
      </c>
      <c r="G232" s="51">
        <f>COUNTIF(J$2:J232,J232)</f>
        <v>15</v>
      </c>
      <c r="H232" s="51" t="str">
        <f t="shared" si="91"/>
        <v/>
      </c>
      <c r="I232" s="51" t="str">
        <f t="shared" si="92"/>
        <v/>
      </c>
      <c r="J232" s="51" t="str">
        <f t="shared" si="93"/>
        <v/>
      </c>
      <c r="K232" s="55" t="str">
        <f t="shared" si="94"/>
        <v/>
      </c>
      <c r="L232" s="55" t="str">
        <f t="shared" si="95"/>
        <v/>
      </c>
      <c r="M232" s="4"/>
      <c r="N232" s="6"/>
      <c r="O232" s="4"/>
      <c r="P232" s="58">
        <f t="shared" si="102"/>
        <v>1</v>
      </c>
      <c r="Q232" s="58">
        <f t="shared" si="103"/>
        <v>6</v>
      </c>
      <c r="R232" s="63">
        <f t="shared" si="104"/>
        <v>4.1666666666666664E-2</v>
      </c>
      <c r="S232" s="65">
        <f t="shared" si="105"/>
        <v>4.1666666666666666E-3</v>
      </c>
      <c r="T232" s="65">
        <f t="shared" si="106"/>
        <v>0</v>
      </c>
      <c r="U232" s="51">
        <f>COUNTIF(L$2:L232,L232)</f>
        <v>15</v>
      </c>
      <c r="V232" s="51">
        <f t="shared" si="96"/>
        <v>231</v>
      </c>
      <c r="W232" s="63">
        <f t="shared" si="115"/>
        <v>4.583333333333333E-2</v>
      </c>
      <c r="X232" s="69">
        <f t="shared" si="107"/>
        <v>4.583333333333333E-2</v>
      </c>
      <c r="Y232" s="71" t="str">
        <f t="shared" si="97"/>
        <v/>
      </c>
      <c r="Z232" s="74" t="str">
        <f t="shared" si="88"/>
        <v/>
      </c>
      <c r="AA232" s="25"/>
      <c r="AB232" s="25"/>
      <c r="AC232" s="44" t="str">
        <f t="shared" si="108"/>
        <v/>
      </c>
      <c r="AD232" s="44" t="str">
        <f t="shared" si="109"/>
        <v/>
      </c>
      <c r="AE232" s="78" t="str">
        <f>IF(AD232="","",COUNTIF($AD$2:AD232,AD232))</f>
        <v/>
      </c>
      <c r="AF232" s="79" t="str">
        <f>IF(AD232="","",SUMIF(AD$2:AD232,AD232,G$2:G232))</f>
        <v/>
      </c>
      <c r="AG232" s="79" t="str">
        <f>IF(AK232&lt;&gt;"",COUNTIF($AK$1:AK231,AK232)+AK232,IF(AL232&lt;&gt;"",COUNTIF($AL$1:AL231,AL232)+AL232,""))</f>
        <v/>
      </c>
      <c r="AH232" s="79" t="str">
        <f t="shared" si="110"/>
        <v/>
      </c>
      <c r="AI232" s="79" t="str">
        <f>IF(AND(J232="M", AH232&lt;&gt;"U/A",AE232=Prizewinners!$J$1),AF232,"")</f>
        <v/>
      </c>
      <c r="AJ232" s="44" t="str">
        <f>IF(AND(J232="F",  AH232&lt;&gt;"U/A",AE232=Prizewinners!$J$16),AF232,"")</f>
        <v/>
      </c>
      <c r="AK232" s="44" t="str">
        <f t="shared" si="111"/>
        <v/>
      </c>
      <c r="AL232" s="44" t="str">
        <f t="shared" si="112"/>
        <v/>
      </c>
      <c r="AM232" s="44" t="str">
        <f t="shared" si="116"/>
        <v/>
      </c>
      <c r="AN232" s="44" t="str">
        <f t="shared" si="98"/>
        <v/>
      </c>
      <c r="AO232" s="44" t="str">
        <f t="shared" si="99"/>
        <v/>
      </c>
      <c r="AP232" s="44" t="str">
        <f t="shared" si="100"/>
        <v/>
      </c>
      <c r="AQ232" s="44" t="str">
        <f t="shared" si="113"/>
        <v/>
      </c>
    </row>
    <row r="233" spans="1:43">
      <c r="A233" s="51" t="str">
        <f t="shared" si="101"/>
        <v>,22</v>
      </c>
      <c r="B233" s="51" t="str">
        <f t="shared" si="89"/>
        <v>,16</v>
      </c>
      <c r="C233" s="50">
        <f t="shared" si="114"/>
        <v>232</v>
      </c>
      <c r="D233" s="4"/>
      <c r="E233" s="51">
        <f t="shared" si="90"/>
        <v>0</v>
      </c>
      <c r="F233" s="51">
        <f>COUNTIF(H$2:H233,H233)</f>
        <v>22</v>
      </c>
      <c r="G233" s="51">
        <f>COUNTIF(J$2:J233,J233)</f>
        <v>16</v>
      </c>
      <c r="H233" s="51" t="str">
        <f t="shared" si="91"/>
        <v/>
      </c>
      <c r="I233" s="51" t="str">
        <f t="shared" si="92"/>
        <v/>
      </c>
      <c r="J233" s="51" t="str">
        <f t="shared" si="93"/>
        <v/>
      </c>
      <c r="K233" s="55" t="str">
        <f t="shared" si="94"/>
        <v/>
      </c>
      <c r="L233" s="55" t="str">
        <f t="shared" si="95"/>
        <v/>
      </c>
      <c r="M233" s="4"/>
      <c r="N233" s="6"/>
      <c r="O233" s="4"/>
      <c r="P233" s="58">
        <f t="shared" si="102"/>
        <v>1</v>
      </c>
      <c r="Q233" s="58">
        <f t="shared" si="103"/>
        <v>6</v>
      </c>
      <c r="R233" s="63">
        <f t="shared" si="104"/>
        <v>4.1666666666666664E-2</v>
      </c>
      <c r="S233" s="65">
        <f t="shared" si="105"/>
        <v>4.1666666666666666E-3</v>
      </c>
      <c r="T233" s="65">
        <f t="shared" si="106"/>
        <v>0</v>
      </c>
      <c r="U233" s="51">
        <f>COUNTIF(L$2:L233,L233)</f>
        <v>16</v>
      </c>
      <c r="V233" s="51">
        <f t="shared" si="96"/>
        <v>232</v>
      </c>
      <c r="W233" s="63">
        <f t="shared" si="115"/>
        <v>4.583333333333333E-2</v>
      </c>
      <c r="X233" s="69">
        <f t="shared" si="107"/>
        <v>4.583333333333333E-2</v>
      </c>
      <c r="Y233" s="71" t="str">
        <f t="shared" si="97"/>
        <v/>
      </c>
      <c r="Z233" s="74" t="str">
        <f t="shared" si="88"/>
        <v/>
      </c>
      <c r="AA233" s="25"/>
      <c r="AB233" s="25"/>
      <c r="AC233" s="44" t="str">
        <f t="shared" si="108"/>
        <v/>
      </c>
      <c r="AD233" s="44" t="str">
        <f t="shared" si="109"/>
        <v/>
      </c>
      <c r="AE233" s="78" t="str">
        <f>IF(AD233="","",COUNTIF($AD$2:AD233,AD233))</f>
        <v/>
      </c>
      <c r="AF233" s="79" t="str">
        <f>IF(AD233="","",SUMIF(AD$2:AD233,AD233,G$2:G233))</f>
        <v/>
      </c>
      <c r="AG233" s="79" t="str">
        <f>IF(AK233&lt;&gt;"",COUNTIF($AK$1:AK232,AK233)+AK233,IF(AL233&lt;&gt;"",COUNTIF($AL$1:AL232,AL233)+AL233,""))</f>
        <v/>
      </c>
      <c r="AH233" s="79" t="str">
        <f t="shared" si="110"/>
        <v/>
      </c>
      <c r="AI233" s="79" t="str">
        <f>IF(AND(J233="M", AH233&lt;&gt;"U/A",AE233=Prizewinners!$J$1),AF233,"")</f>
        <v/>
      </c>
      <c r="AJ233" s="44" t="str">
        <f>IF(AND(J233="F",  AH233&lt;&gt;"U/A",AE233=Prizewinners!$J$16),AF233,"")</f>
        <v/>
      </c>
      <c r="AK233" s="44" t="str">
        <f t="shared" si="111"/>
        <v/>
      </c>
      <c r="AL233" s="44" t="str">
        <f t="shared" si="112"/>
        <v/>
      </c>
      <c r="AM233" s="44" t="str">
        <f t="shared" si="116"/>
        <v/>
      </c>
      <c r="AN233" s="44" t="str">
        <f t="shared" si="98"/>
        <v/>
      </c>
      <c r="AO233" s="44" t="str">
        <f t="shared" si="99"/>
        <v/>
      </c>
      <c r="AP233" s="44" t="str">
        <f t="shared" si="100"/>
        <v/>
      </c>
      <c r="AQ233" s="44" t="str">
        <f t="shared" si="113"/>
        <v/>
      </c>
    </row>
    <row r="234" spans="1:43">
      <c r="A234" s="51" t="str">
        <f t="shared" si="101"/>
        <v>,23</v>
      </c>
      <c r="B234" s="51" t="str">
        <f t="shared" si="89"/>
        <v>,17</v>
      </c>
      <c r="C234" s="50">
        <f t="shared" si="114"/>
        <v>233</v>
      </c>
      <c r="D234" s="4"/>
      <c r="E234" s="51">
        <f t="shared" si="90"/>
        <v>0</v>
      </c>
      <c r="F234" s="51">
        <f>COUNTIF(H$2:H234,H234)</f>
        <v>23</v>
      </c>
      <c r="G234" s="51">
        <f>COUNTIF(J$2:J234,J234)</f>
        <v>17</v>
      </c>
      <c r="H234" s="51" t="str">
        <f t="shared" si="91"/>
        <v/>
      </c>
      <c r="I234" s="51" t="str">
        <f t="shared" si="92"/>
        <v/>
      </c>
      <c r="J234" s="51" t="str">
        <f t="shared" si="93"/>
        <v/>
      </c>
      <c r="K234" s="55" t="str">
        <f t="shared" si="94"/>
        <v/>
      </c>
      <c r="L234" s="55" t="str">
        <f t="shared" si="95"/>
        <v/>
      </c>
      <c r="M234" s="4"/>
      <c r="N234" s="6"/>
      <c r="O234" s="4"/>
      <c r="P234" s="58">
        <f t="shared" si="102"/>
        <v>1</v>
      </c>
      <c r="Q234" s="58">
        <f t="shared" si="103"/>
        <v>6</v>
      </c>
      <c r="R234" s="63">
        <f t="shared" si="104"/>
        <v>4.1666666666666664E-2</v>
      </c>
      <c r="S234" s="65">
        <f t="shared" si="105"/>
        <v>4.1666666666666666E-3</v>
      </c>
      <c r="T234" s="65">
        <f t="shared" si="106"/>
        <v>0</v>
      </c>
      <c r="U234" s="51">
        <f>COUNTIF(L$2:L234,L234)</f>
        <v>17</v>
      </c>
      <c r="V234" s="51">
        <f t="shared" si="96"/>
        <v>233</v>
      </c>
      <c r="W234" s="63">
        <f t="shared" si="115"/>
        <v>4.583333333333333E-2</v>
      </c>
      <c r="X234" s="69">
        <f t="shared" si="107"/>
        <v>4.583333333333333E-2</v>
      </c>
      <c r="Y234" s="71" t="str">
        <f t="shared" si="97"/>
        <v/>
      </c>
      <c r="Z234" s="74" t="str">
        <f t="shared" si="88"/>
        <v/>
      </c>
      <c r="AA234" s="25"/>
      <c r="AB234" s="25"/>
      <c r="AC234" s="44" t="str">
        <f t="shared" si="108"/>
        <v/>
      </c>
      <c r="AD234" s="44" t="str">
        <f t="shared" si="109"/>
        <v/>
      </c>
      <c r="AE234" s="78" t="str">
        <f>IF(AD234="","",COUNTIF($AD$2:AD234,AD234))</f>
        <v/>
      </c>
      <c r="AF234" s="79" t="str">
        <f>IF(AD234="","",SUMIF(AD$2:AD234,AD234,G$2:G234))</f>
        <v/>
      </c>
      <c r="AG234" s="79" t="str">
        <f>IF(AK234&lt;&gt;"",COUNTIF($AK$1:AK233,AK234)+AK234,IF(AL234&lt;&gt;"",COUNTIF($AL$1:AL233,AL234)+AL234,""))</f>
        <v/>
      </c>
      <c r="AH234" s="79" t="str">
        <f t="shared" si="110"/>
        <v/>
      </c>
      <c r="AI234" s="79" t="str">
        <f>IF(AND(J234="M", AH234&lt;&gt;"U/A",AE234=Prizewinners!$J$1),AF234,"")</f>
        <v/>
      </c>
      <c r="AJ234" s="44" t="str">
        <f>IF(AND(J234="F",  AH234&lt;&gt;"U/A",AE234=Prizewinners!$J$16),AF234,"")</f>
        <v/>
      </c>
      <c r="AK234" s="44" t="str">
        <f t="shared" si="111"/>
        <v/>
      </c>
      <c r="AL234" s="44" t="str">
        <f t="shared" si="112"/>
        <v/>
      </c>
      <c r="AM234" s="44" t="str">
        <f t="shared" si="116"/>
        <v/>
      </c>
      <c r="AN234" s="44" t="str">
        <f t="shared" si="98"/>
        <v/>
      </c>
      <c r="AO234" s="44" t="str">
        <f t="shared" si="99"/>
        <v/>
      </c>
      <c r="AP234" s="44" t="str">
        <f t="shared" si="100"/>
        <v/>
      </c>
      <c r="AQ234" s="44" t="str">
        <f t="shared" si="113"/>
        <v/>
      </c>
    </row>
    <row r="235" spans="1:43">
      <c r="A235" s="51" t="str">
        <f t="shared" si="101"/>
        <v>,24</v>
      </c>
      <c r="B235" s="51" t="str">
        <f t="shared" si="89"/>
        <v>,18</v>
      </c>
      <c r="C235" s="50">
        <f t="shared" si="114"/>
        <v>234</v>
      </c>
      <c r="D235" s="4"/>
      <c r="E235" s="51">
        <f t="shared" si="90"/>
        <v>0</v>
      </c>
      <c r="F235" s="51">
        <f>COUNTIF(H$2:H235,H235)</f>
        <v>24</v>
      </c>
      <c r="G235" s="51">
        <f>COUNTIF(J$2:J235,J235)</f>
        <v>18</v>
      </c>
      <c r="H235" s="51" t="str">
        <f t="shared" si="91"/>
        <v/>
      </c>
      <c r="I235" s="51" t="str">
        <f t="shared" si="92"/>
        <v/>
      </c>
      <c r="J235" s="51" t="str">
        <f t="shared" si="93"/>
        <v/>
      </c>
      <c r="K235" s="55" t="str">
        <f t="shared" si="94"/>
        <v/>
      </c>
      <c r="L235" s="55" t="str">
        <f t="shared" si="95"/>
        <v/>
      </c>
      <c r="M235" s="4"/>
      <c r="N235" s="6"/>
      <c r="O235" s="4"/>
      <c r="P235" s="58">
        <f t="shared" si="102"/>
        <v>1</v>
      </c>
      <c r="Q235" s="58">
        <f t="shared" si="103"/>
        <v>6</v>
      </c>
      <c r="R235" s="63">
        <f t="shared" si="104"/>
        <v>4.1666666666666664E-2</v>
      </c>
      <c r="S235" s="65">
        <f t="shared" si="105"/>
        <v>4.1666666666666666E-3</v>
      </c>
      <c r="T235" s="65">
        <f t="shared" si="106"/>
        <v>0</v>
      </c>
      <c r="U235" s="51">
        <f>COUNTIF(L$2:L235,L235)</f>
        <v>18</v>
      </c>
      <c r="V235" s="51">
        <f t="shared" si="96"/>
        <v>234</v>
      </c>
      <c r="W235" s="63">
        <f t="shared" si="115"/>
        <v>4.583333333333333E-2</v>
      </c>
      <c r="X235" s="69">
        <f t="shared" si="107"/>
        <v>4.583333333333333E-2</v>
      </c>
      <c r="Y235" s="71" t="str">
        <f t="shared" si="97"/>
        <v/>
      </c>
      <c r="Z235" s="74" t="str">
        <f t="shared" si="88"/>
        <v/>
      </c>
      <c r="AA235" s="25"/>
      <c r="AB235" s="25"/>
      <c r="AC235" s="44" t="str">
        <f t="shared" si="108"/>
        <v/>
      </c>
      <c r="AD235" s="44" t="str">
        <f t="shared" si="109"/>
        <v/>
      </c>
      <c r="AE235" s="78" t="str">
        <f>IF(AD235="","",COUNTIF($AD$2:AD235,AD235))</f>
        <v/>
      </c>
      <c r="AF235" s="79" t="str">
        <f>IF(AD235="","",SUMIF(AD$2:AD235,AD235,G$2:G235))</f>
        <v/>
      </c>
      <c r="AG235" s="79" t="str">
        <f>IF(AK235&lt;&gt;"",COUNTIF($AK$1:AK234,AK235)+AK235,IF(AL235&lt;&gt;"",COUNTIF($AL$1:AL234,AL235)+AL235,""))</f>
        <v/>
      </c>
      <c r="AH235" s="79" t="str">
        <f t="shared" si="110"/>
        <v/>
      </c>
      <c r="AI235" s="79" t="str">
        <f>IF(AND(J235="M", AH235&lt;&gt;"U/A",AE235=Prizewinners!$J$1),AF235,"")</f>
        <v/>
      </c>
      <c r="AJ235" s="44" t="str">
        <f>IF(AND(J235="F",  AH235&lt;&gt;"U/A",AE235=Prizewinners!$J$16),AF235,"")</f>
        <v/>
      </c>
      <c r="AK235" s="44" t="str">
        <f t="shared" si="111"/>
        <v/>
      </c>
      <c r="AL235" s="44" t="str">
        <f t="shared" si="112"/>
        <v/>
      </c>
      <c r="AM235" s="44" t="str">
        <f t="shared" si="116"/>
        <v/>
      </c>
      <c r="AN235" s="44" t="str">
        <f t="shared" si="98"/>
        <v/>
      </c>
      <c r="AO235" s="44" t="str">
        <f t="shared" si="99"/>
        <v/>
      </c>
      <c r="AP235" s="44" t="str">
        <f t="shared" si="100"/>
        <v/>
      </c>
      <c r="AQ235" s="44" t="str">
        <f t="shared" si="113"/>
        <v/>
      </c>
    </row>
    <row r="236" spans="1:43">
      <c r="A236" s="51" t="str">
        <f t="shared" si="101"/>
        <v>,25</v>
      </c>
      <c r="B236" s="51" t="str">
        <f t="shared" si="89"/>
        <v>,19</v>
      </c>
      <c r="C236" s="50">
        <f t="shared" si="114"/>
        <v>235</v>
      </c>
      <c r="D236" s="4"/>
      <c r="E236" s="51">
        <f t="shared" si="90"/>
        <v>0</v>
      </c>
      <c r="F236" s="51">
        <f>COUNTIF(H$2:H236,H236)</f>
        <v>25</v>
      </c>
      <c r="G236" s="51">
        <f>COUNTIF(J$2:J236,J236)</f>
        <v>19</v>
      </c>
      <c r="H236" s="51" t="str">
        <f t="shared" si="91"/>
        <v/>
      </c>
      <c r="I236" s="51" t="str">
        <f t="shared" si="92"/>
        <v/>
      </c>
      <c r="J236" s="51" t="str">
        <f t="shared" si="93"/>
        <v/>
      </c>
      <c r="K236" s="55" t="str">
        <f t="shared" si="94"/>
        <v/>
      </c>
      <c r="L236" s="55" t="str">
        <f t="shared" si="95"/>
        <v/>
      </c>
      <c r="M236" s="4"/>
      <c r="N236" s="6"/>
      <c r="O236" s="4"/>
      <c r="P236" s="58">
        <f t="shared" si="102"/>
        <v>1</v>
      </c>
      <c r="Q236" s="58">
        <f t="shared" si="103"/>
        <v>6</v>
      </c>
      <c r="R236" s="63">
        <f t="shared" si="104"/>
        <v>4.1666666666666664E-2</v>
      </c>
      <c r="S236" s="65">
        <f t="shared" si="105"/>
        <v>4.1666666666666666E-3</v>
      </c>
      <c r="T236" s="65">
        <f t="shared" si="106"/>
        <v>0</v>
      </c>
      <c r="U236" s="51">
        <f>COUNTIF(L$2:L236,L236)</f>
        <v>19</v>
      </c>
      <c r="V236" s="51">
        <f t="shared" si="96"/>
        <v>235</v>
      </c>
      <c r="W236" s="63">
        <f t="shared" si="115"/>
        <v>4.583333333333333E-2</v>
      </c>
      <c r="X236" s="69">
        <f t="shared" si="107"/>
        <v>4.583333333333333E-2</v>
      </c>
      <c r="Y236" s="71" t="str">
        <f t="shared" si="97"/>
        <v/>
      </c>
      <c r="Z236" s="74" t="str">
        <f t="shared" si="88"/>
        <v/>
      </c>
      <c r="AA236" s="25"/>
      <c r="AB236" s="25"/>
      <c r="AC236" s="44" t="str">
        <f t="shared" si="108"/>
        <v/>
      </c>
      <c r="AD236" s="44" t="str">
        <f t="shared" si="109"/>
        <v/>
      </c>
      <c r="AE236" s="78" t="str">
        <f>IF(AD236="","",COUNTIF($AD$2:AD236,AD236))</f>
        <v/>
      </c>
      <c r="AF236" s="79" t="str">
        <f>IF(AD236="","",SUMIF(AD$2:AD236,AD236,G$2:G236))</f>
        <v/>
      </c>
      <c r="AG236" s="79" t="str">
        <f>IF(AK236&lt;&gt;"",COUNTIF($AK$1:AK235,AK236)+AK236,IF(AL236&lt;&gt;"",COUNTIF($AL$1:AL235,AL236)+AL236,""))</f>
        <v/>
      </c>
      <c r="AH236" s="79" t="str">
        <f t="shared" si="110"/>
        <v/>
      </c>
      <c r="AI236" s="79" t="str">
        <f>IF(AND(J236="M", AH236&lt;&gt;"U/A",AE236=Prizewinners!$J$1),AF236,"")</f>
        <v/>
      </c>
      <c r="AJ236" s="44" t="str">
        <f>IF(AND(J236="F",  AH236&lt;&gt;"U/A",AE236=Prizewinners!$J$16),AF236,"")</f>
        <v/>
      </c>
      <c r="AK236" s="44" t="str">
        <f t="shared" si="111"/>
        <v/>
      </c>
      <c r="AL236" s="44" t="str">
        <f t="shared" si="112"/>
        <v/>
      </c>
      <c r="AM236" s="44" t="str">
        <f t="shared" si="116"/>
        <v/>
      </c>
      <c r="AN236" s="44" t="str">
        <f t="shared" si="98"/>
        <v/>
      </c>
      <c r="AO236" s="44" t="str">
        <f t="shared" si="99"/>
        <v/>
      </c>
      <c r="AP236" s="44" t="str">
        <f t="shared" si="100"/>
        <v/>
      </c>
      <c r="AQ236" s="44" t="str">
        <f t="shared" si="113"/>
        <v/>
      </c>
    </row>
    <row r="237" spans="1:43">
      <c r="A237" s="51" t="str">
        <f t="shared" si="101"/>
        <v>,26</v>
      </c>
      <c r="B237" s="51" t="str">
        <f t="shared" si="89"/>
        <v>,20</v>
      </c>
      <c r="C237" s="50">
        <f t="shared" si="114"/>
        <v>236</v>
      </c>
      <c r="D237" s="4"/>
      <c r="E237" s="51">
        <f t="shared" si="90"/>
        <v>0</v>
      </c>
      <c r="F237" s="51">
        <f>COUNTIF(H$2:H237,H237)</f>
        <v>26</v>
      </c>
      <c r="G237" s="51">
        <f>COUNTIF(J$2:J237,J237)</f>
        <v>20</v>
      </c>
      <c r="H237" s="51" t="str">
        <f t="shared" si="91"/>
        <v/>
      </c>
      <c r="I237" s="51" t="str">
        <f t="shared" si="92"/>
        <v/>
      </c>
      <c r="J237" s="51" t="str">
        <f t="shared" si="93"/>
        <v/>
      </c>
      <c r="K237" s="55" t="str">
        <f t="shared" si="94"/>
        <v/>
      </c>
      <c r="L237" s="55" t="str">
        <f t="shared" si="95"/>
        <v/>
      </c>
      <c r="M237" s="4"/>
      <c r="N237" s="6"/>
      <c r="O237" s="4"/>
      <c r="P237" s="58">
        <f t="shared" si="102"/>
        <v>1</v>
      </c>
      <c r="Q237" s="58">
        <f t="shared" si="103"/>
        <v>6</v>
      </c>
      <c r="R237" s="63">
        <f t="shared" si="104"/>
        <v>4.1666666666666664E-2</v>
      </c>
      <c r="S237" s="65">
        <f t="shared" si="105"/>
        <v>4.1666666666666666E-3</v>
      </c>
      <c r="T237" s="65">
        <f t="shared" si="106"/>
        <v>0</v>
      </c>
      <c r="U237" s="51">
        <f>COUNTIF(L$2:L237,L237)</f>
        <v>20</v>
      </c>
      <c r="V237" s="51">
        <f t="shared" si="96"/>
        <v>236</v>
      </c>
      <c r="W237" s="63">
        <f t="shared" si="115"/>
        <v>4.583333333333333E-2</v>
      </c>
      <c r="X237" s="69">
        <f t="shared" si="107"/>
        <v>4.583333333333333E-2</v>
      </c>
      <c r="Y237" s="71" t="str">
        <f t="shared" si="97"/>
        <v/>
      </c>
      <c r="Z237" s="74" t="str">
        <f t="shared" si="88"/>
        <v/>
      </c>
      <c r="AA237" s="25"/>
      <c r="AB237" s="25"/>
      <c r="AC237" s="44" t="str">
        <f t="shared" si="108"/>
        <v/>
      </c>
      <c r="AD237" s="44" t="str">
        <f t="shared" si="109"/>
        <v/>
      </c>
      <c r="AE237" s="78" t="str">
        <f>IF(AD237="","",COUNTIF($AD$2:AD237,AD237))</f>
        <v/>
      </c>
      <c r="AF237" s="79" t="str">
        <f>IF(AD237="","",SUMIF(AD$2:AD237,AD237,G$2:G237))</f>
        <v/>
      </c>
      <c r="AG237" s="79" t="str">
        <f>IF(AK237&lt;&gt;"",COUNTIF($AK$1:AK236,AK237)+AK237,IF(AL237&lt;&gt;"",COUNTIF($AL$1:AL236,AL237)+AL237,""))</f>
        <v/>
      </c>
      <c r="AH237" s="79" t="str">
        <f t="shared" si="110"/>
        <v/>
      </c>
      <c r="AI237" s="79" t="str">
        <f>IF(AND(J237="M", AH237&lt;&gt;"U/A",AE237=Prizewinners!$J$1),AF237,"")</f>
        <v/>
      </c>
      <c r="AJ237" s="44" t="str">
        <f>IF(AND(J237="F",  AH237&lt;&gt;"U/A",AE237=Prizewinners!$J$16),AF237,"")</f>
        <v/>
      </c>
      <c r="AK237" s="44" t="str">
        <f t="shared" si="111"/>
        <v/>
      </c>
      <c r="AL237" s="44" t="str">
        <f t="shared" si="112"/>
        <v/>
      </c>
      <c r="AM237" s="44" t="str">
        <f t="shared" si="116"/>
        <v/>
      </c>
      <c r="AN237" s="44" t="str">
        <f t="shared" si="98"/>
        <v/>
      </c>
      <c r="AO237" s="44" t="str">
        <f t="shared" si="99"/>
        <v/>
      </c>
      <c r="AP237" s="44" t="str">
        <f t="shared" si="100"/>
        <v/>
      </c>
      <c r="AQ237" s="44" t="str">
        <f t="shared" si="113"/>
        <v/>
      </c>
    </row>
    <row r="238" spans="1:43">
      <c r="A238" s="51" t="str">
        <f t="shared" si="101"/>
        <v>,27</v>
      </c>
      <c r="B238" s="51" t="str">
        <f t="shared" si="89"/>
        <v>,21</v>
      </c>
      <c r="C238" s="50">
        <f t="shared" si="114"/>
        <v>237</v>
      </c>
      <c r="D238" s="4"/>
      <c r="E238" s="51">
        <f t="shared" si="90"/>
        <v>0</v>
      </c>
      <c r="F238" s="51">
        <f>COUNTIF(H$2:H238,H238)</f>
        <v>27</v>
      </c>
      <c r="G238" s="51">
        <f>COUNTIF(J$2:J238,J238)</f>
        <v>21</v>
      </c>
      <c r="H238" s="51" t="str">
        <f t="shared" si="91"/>
        <v/>
      </c>
      <c r="I238" s="51" t="str">
        <f t="shared" si="92"/>
        <v/>
      </c>
      <c r="J238" s="51" t="str">
        <f t="shared" si="93"/>
        <v/>
      </c>
      <c r="K238" s="55" t="str">
        <f t="shared" si="94"/>
        <v/>
      </c>
      <c r="L238" s="55" t="str">
        <f t="shared" si="95"/>
        <v/>
      </c>
      <c r="M238" s="4"/>
      <c r="N238" s="6"/>
      <c r="O238" s="4"/>
      <c r="P238" s="58">
        <f t="shared" si="102"/>
        <v>1</v>
      </c>
      <c r="Q238" s="58">
        <f t="shared" si="103"/>
        <v>6</v>
      </c>
      <c r="R238" s="63">
        <f t="shared" si="104"/>
        <v>4.1666666666666664E-2</v>
      </c>
      <c r="S238" s="65">
        <f t="shared" si="105"/>
        <v>4.1666666666666666E-3</v>
      </c>
      <c r="T238" s="65">
        <f t="shared" si="106"/>
        <v>0</v>
      </c>
      <c r="U238" s="51">
        <f>COUNTIF(L$2:L238,L238)</f>
        <v>21</v>
      </c>
      <c r="V238" s="51">
        <f t="shared" si="96"/>
        <v>237</v>
      </c>
      <c r="W238" s="63">
        <f t="shared" si="115"/>
        <v>4.583333333333333E-2</v>
      </c>
      <c r="X238" s="69">
        <f t="shared" si="107"/>
        <v>4.583333333333333E-2</v>
      </c>
      <c r="Y238" s="71" t="str">
        <f t="shared" si="97"/>
        <v/>
      </c>
      <c r="Z238" s="74" t="str">
        <f t="shared" si="88"/>
        <v/>
      </c>
      <c r="AA238" s="25"/>
      <c r="AB238" s="25"/>
      <c r="AC238" s="44" t="str">
        <f t="shared" si="108"/>
        <v/>
      </c>
      <c r="AD238" s="44" t="str">
        <f t="shared" si="109"/>
        <v/>
      </c>
      <c r="AE238" s="78" t="str">
        <f>IF(AD238="","",COUNTIF($AD$2:AD238,AD238))</f>
        <v/>
      </c>
      <c r="AF238" s="79" t="str">
        <f>IF(AD238="","",SUMIF(AD$2:AD238,AD238,G$2:G238))</f>
        <v/>
      </c>
      <c r="AG238" s="79" t="str">
        <f>IF(AK238&lt;&gt;"",COUNTIF($AK$1:AK237,AK238)+AK238,IF(AL238&lt;&gt;"",COUNTIF($AL$1:AL237,AL238)+AL238,""))</f>
        <v/>
      </c>
      <c r="AH238" s="79" t="str">
        <f t="shared" si="110"/>
        <v/>
      </c>
      <c r="AI238" s="79" t="str">
        <f>IF(AND(J238="M", AH238&lt;&gt;"U/A",AE238=Prizewinners!$J$1),AF238,"")</f>
        <v/>
      </c>
      <c r="AJ238" s="44" t="str">
        <f>IF(AND(J238="F",  AH238&lt;&gt;"U/A",AE238=Prizewinners!$J$16),AF238,"")</f>
        <v/>
      </c>
      <c r="AK238" s="44" t="str">
        <f t="shared" si="111"/>
        <v/>
      </c>
      <c r="AL238" s="44" t="str">
        <f t="shared" si="112"/>
        <v/>
      </c>
      <c r="AM238" s="44" t="str">
        <f t="shared" si="116"/>
        <v/>
      </c>
      <c r="AN238" s="44" t="str">
        <f t="shared" si="98"/>
        <v/>
      </c>
      <c r="AO238" s="44" t="str">
        <f t="shared" si="99"/>
        <v/>
      </c>
      <c r="AP238" s="44" t="str">
        <f t="shared" si="100"/>
        <v/>
      </c>
      <c r="AQ238" s="44" t="str">
        <f t="shared" si="113"/>
        <v/>
      </c>
    </row>
    <row r="239" spans="1:43">
      <c r="A239" s="51" t="str">
        <f t="shared" si="101"/>
        <v>,28</v>
      </c>
      <c r="B239" s="51" t="str">
        <f t="shared" si="89"/>
        <v>,22</v>
      </c>
      <c r="C239" s="50">
        <f t="shared" si="114"/>
        <v>238</v>
      </c>
      <c r="D239" s="4"/>
      <c r="E239" s="51">
        <f t="shared" si="90"/>
        <v>0</v>
      </c>
      <c r="F239" s="51">
        <f>COUNTIF(H$2:H239,H239)</f>
        <v>28</v>
      </c>
      <c r="G239" s="51">
        <f>COUNTIF(J$2:J239,J239)</f>
        <v>22</v>
      </c>
      <c r="H239" s="51" t="str">
        <f t="shared" si="91"/>
        <v/>
      </c>
      <c r="I239" s="51" t="str">
        <f t="shared" si="92"/>
        <v/>
      </c>
      <c r="J239" s="51" t="str">
        <f t="shared" si="93"/>
        <v/>
      </c>
      <c r="K239" s="55" t="str">
        <f t="shared" si="94"/>
        <v/>
      </c>
      <c r="L239" s="55" t="str">
        <f t="shared" si="95"/>
        <v/>
      </c>
      <c r="M239" s="4"/>
      <c r="N239" s="6"/>
      <c r="O239" s="4"/>
      <c r="P239" s="58">
        <f t="shared" si="102"/>
        <v>1</v>
      </c>
      <c r="Q239" s="58">
        <f t="shared" si="103"/>
        <v>6</v>
      </c>
      <c r="R239" s="63">
        <f t="shared" si="104"/>
        <v>4.1666666666666664E-2</v>
      </c>
      <c r="S239" s="65">
        <f t="shared" si="105"/>
        <v>4.1666666666666666E-3</v>
      </c>
      <c r="T239" s="65">
        <f t="shared" si="106"/>
        <v>0</v>
      </c>
      <c r="U239" s="51">
        <f>COUNTIF(L$2:L239,L239)</f>
        <v>22</v>
      </c>
      <c r="V239" s="51">
        <f t="shared" si="96"/>
        <v>238</v>
      </c>
      <c r="W239" s="63">
        <f t="shared" si="115"/>
        <v>4.583333333333333E-2</v>
      </c>
      <c r="X239" s="69">
        <f t="shared" si="107"/>
        <v>4.583333333333333E-2</v>
      </c>
      <c r="Y239" s="71" t="str">
        <f t="shared" si="97"/>
        <v/>
      </c>
      <c r="Z239" s="74" t="str">
        <f t="shared" si="88"/>
        <v/>
      </c>
      <c r="AA239" s="25"/>
      <c r="AB239" s="25"/>
      <c r="AC239" s="44" t="str">
        <f t="shared" si="108"/>
        <v/>
      </c>
      <c r="AD239" s="44" t="str">
        <f t="shared" si="109"/>
        <v/>
      </c>
      <c r="AE239" s="78" t="str">
        <f>IF(AD239="","",COUNTIF($AD$2:AD239,AD239))</f>
        <v/>
      </c>
      <c r="AF239" s="79" t="str">
        <f>IF(AD239="","",SUMIF(AD$2:AD239,AD239,G$2:G239))</f>
        <v/>
      </c>
      <c r="AG239" s="79" t="str">
        <f>IF(AK239&lt;&gt;"",COUNTIF($AK$1:AK238,AK239)+AK239,IF(AL239&lt;&gt;"",COUNTIF($AL$1:AL238,AL239)+AL239,""))</f>
        <v/>
      </c>
      <c r="AH239" s="79" t="str">
        <f t="shared" si="110"/>
        <v/>
      </c>
      <c r="AI239" s="79" t="str">
        <f>IF(AND(J239="M", AH239&lt;&gt;"U/A",AE239=Prizewinners!$J$1),AF239,"")</f>
        <v/>
      </c>
      <c r="AJ239" s="44" t="str">
        <f>IF(AND(J239="F",  AH239&lt;&gt;"U/A",AE239=Prizewinners!$J$16),AF239,"")</f>
        <v/>
      </c>
      <c r="AK239" s="44" t="str">
        <f t="shared" si="111"/>
        <v/>
      </c>
      <c r="AL239" s="44" t="str">
        <f t="shared" si="112"/>
        <v/>
      </c>
      <c r="AM239" s="44" t="str">
        <f t="shared" si="116"/>
        <v/>
      </c>
      <c r="AN239" s="44" t="str">
        <f t="shared" si="98"/>
        <v/>
      </c>
      <c r="AO239" s="44" t="str">
        <f t="shared" si="99"/>
        <v/>
      </c>
      <c r="AP239" s="44" t="str">
        <f t="shared" si="100"/>
        <v/>
      </c>
      <c r="AQ239" s="44" t="str">
        <f t="shared" si="113"/>
        <v/>
      </c>
    </row>
    <row r="240" spans="1:43">
      <c r="A240" s="51" t="str">
        <f t="shared" si="101"/>
        <v>,29</v>
      </c>
      <c r="B240" s="51" t="str">
        <f t="shared" si="89"/>
        <v>,23</v>
      </c>
      <c r="C240" s="50">
        <f t="shared" si="114"/>
        <v>239</v>
      </c>
      <c r="D240" s="4"/>
      <c r="E240" s="51">
        <f t="shared" si="90"/>
        <v>0</v>
      </c>
      <c r="F240" s="51">
        <f>COUNTIF(H$2:H240,H240)</f>
        <v>29</v>
      </c>
      <c r="G240" s="51">
        <f>COUNTIF(J$2:J240,J240)</f>
        <v>23</v>
      </c>
      <c r="H240" s="51" t="str">
        <f t="shared" si="91"/>
        <v/>
      </c>
      <c r="I240" s="51" t="str">
        <f t="shared" si="92"/>
        <v/>
      </c>
      <c r="J240" s="51" t="str">
        <f t="shared" si="93"/>
        <v/>
      </c>
      <c r="K240" s="55" t="str">
        <f t="shared" si="94"/>
        <v/>
      </c>
      <c r="L240" s="55" t="str">
        <f t="shared" si="95"/>
        <v/>
      </c>
      <c r="M240" s="4"/>
      <c r="N240" s="6"/>
      <c r="O240" s="4"/>
      <c r="P240" s="58">
        <f t="shared" si="102"/>
        <v>1</v>
      </c>
      <c r="Q240" s="58">
        <f t="shared" si="103"/>
        <v>6</v>
      </c>
      <c r="R240" s="63">
        <f t="shared" si="104"/>
        <v>4.1666666666666664E-2</v>
      </c>
      <c r="S240" s="65">
        <f t="shared" si="105"/>
        <v>4.1666666666666666E-3</v>
      </c>
      <c r="T240" s="65">
        <f t="shared" si="106"/>
        <v>0</v>
      </c>
      <c r="U240" s="51">
        <f>COUNTIF(L$2:L240,L240)</f>
        <v>23</v>
      </c>
      <c r="V240" s="51">
        <f t="shared" si="96"/>
        <v>239</v>
      </c>
      <c r="W240" s="63">
        <f t="shared" si="115"/>
        <v>4.583333333333333E-2</v>
      </c>
      <c r="X240" s="69">
        <f t="shared" si="107"/>
        <v>4.583333333333333E-2</v>
      </c>
      <c r="Y240" s="71" t="str">
        <f t="shared" si="97"/>
        <v/>
      </c>
      <c r="Z240" s="74" t="str">
        <f t="shared" si="88"/>
        <v/>
      </c>
      <c r="AA240" s="25"/>
      <c r="AB240" s="25"/>
      <c r="AC240" s="44" t="str">
        <f t="shared" si="108"/>
        <v/>
      </c>
      <c r="AD240" s="44" t="str">
        <f t="shared" si="109"/>
        <v/>
      </c>
      <c r="AE240" s="78" t="str">
        <f>IF(AD240="","",COUNTIF($AD$2:AD240,AD240))</f>
        <v/>
      </c>
      <c r="AF240" s="79" t="str">
        <f>IF(AD240="","",SUMIF(AD$2:AD240,AD240,G$2:G240))</f>
        <v/>
      </c>
      <c r="AG240" s="79" t="str">
        <f>IF(AK240&lt;&gt;"",COUNTIF($AK$1:AK239,AK240)+AK240,IF(AL240&lt;&gt;"",COUNTIF($AL$1:AL239,AL240)+AL240,""))</f>
        <v/>
      </c>
      <c r="AH240" s="79" t="str">
        <f t="shared" si="110"/>
        <v/>
      </c>
      <c r="AI240" s="79" t="str">
        <f>IF(AND(J240="M", AH240&lt;&gt;"U/A",AE240=Prizewinners!$J$1),AF240,"")</f>
        <v/>
      </c>
      <c r="AJ240" s="44" t="str">
        <f>IF(AND(J240="F",  AH240&lt;&gt;"U/A",AE240=Prizewinners!$J$16),AF240,"")</f>
        <v/>
      </c>
      <c r="AK240" s="44" t="str">
        <f t="shared" si="111"/>
        <v/>
      </c>
      <c r="AL240" s="44" t="str">
        <f t="shared" si="112"/>
        <v/>
      </c>
      <c r="AM240" s="44" t="str">
        <f t="shared" si="116"/>
        <v/>
      </c>
      <c r="AN240" s="44" t="str">
        <f t="shared" si="98"/>
        <v/>
      </c>
      <c r="AO240" s="44" t="str">
        <f t="shared" si="99"/>
        <v/>
      </c>
      <c r="AP240" s="44" t="str">
        <f t="shared" si="100"/>
        <v/>
      </c>
      <c r="AQ240" s="44" t="str">
        <f t="shared" si="113"/>
        <v/>
      </c>
    </row>
    <row r="241" spans="1:43">
      <c r="A241" s="51" t="str">
        <f t="shared" si="101"/>
        <v>,30</v>
      </c>
      <c r="B241" s="51" t="str">
        <f t="shared" si="89"/>
        <v>,24</v>
      </c>
      <c r="C241" s="50">
        <f t="shared" si="114"/>
        <v>240</v>
      </c>
      <c r="D241" s="4"/>
      <c r="E241" s="51">
        <f t="shared" si="90"/>
        <v>0</v>
      </c>
      <c r="F241" s="51">
        <f>COUNTIF(H$2:H241,H241)</f>
        <v>30</v>
      </c>
      <c r="G241" s="51">
        <f>COUNTIF(J$2:J241,J241)</f>
        <v>24</v>
      </c>
      <c r="H241" s="51" t="str">
        <f t="shared" si="91"/>
        <v/>
      </c>
      <c r="I241" s="51" t="str">
        <f t="shared" si="92"/>
        <v/>
      </c>
      <c r="J241" s="51" t="str">
        <f t="shared" si="93"/>
        <v/>
      </c>
      <c r="K241" s="55" t="str">
        <f t="shared" si="94"/>
        <v/>
      </c>
      <c r="L241" s="55" t="str">
        <f t="shared" si="95"/>
        <v/>
      </c>
      <c r="M241" s="4"/>
      <c r="N241" s="6"/>
      <c r="O241" s="4"/>
      <c r="P241" s="58">
        <f t="shared" si="102"/>
        <v>1</v>
      </c>
      <c r="Q241" s="58">
        <f t="shared" si="103"/>
        <v>6</v>
      </c>
      <c r="R241" s="63">
        <f t="shared" si="104"/>
        <v>4.1666666666666664E-2</v>
      </c>
      <c r="S241" s="65">
        <f t="shared" si="105"/>
        <v>4.1666666666666666E-3</v>
      </c>
      <c r="T241" s="65">
        <f t="shared" si="106"/>
        <v>0</v>
      </c>
      <c r="U241" s="51">
        <f>COUNTIF(L$2:L241,L241)</f>
        <v>24</v>
      </c>
      <c r="V241" s="51">
        <f t="shared" si="96"/>
        <v>240</v>
      </c>
      <c r="W241" s="63">
        <f t="shared" si="115"/>
        <v>4.583333333333333E-2</v>
      </c>
      <c r="X241" s="69">
        <f t="shared" si="107"/>
        <v>4.583333333333333E-2</v>
      </c>
      <c r="Y241" s="71" t="str">
        <f t="shared" si="97"/>
        <v/>
      </c>
      <c r="Z241" s="74" t="str">
        <f t="shared" si="88"/>
        <v/>
      </c>
      <c r="AA241" s="25"/>
      <c r="AB241" s="25"/>
      <c r="AC241" s="44" t="str">
        <f t="shared" si="108"/>
        <v/>
      </c>
      <c r="AD241" s="44" t="str">
        <f t="shared" si="109"/>
        <v/>
      </c>
      <c r="AE241" s="78" t="str">
        <f>IF(AD241="","",COUNTIF($AD$2:AD241,AD241))</f>
        <v/>
      </c>
      <c r="AF241" s="79" t="str">
        <f>IF(AD241="","",SUMIF(AD$2:AD241,AD241,G$2:G241))</f>
        <v/>
      </c>
      <c r="AG241" s="79" t="str">
        <f>IF(AK241&lt;&gt;"",COUNTIF($AK$1:AK240,AK241)+AK241,IF(AL241&lt;&gt;"",COUNTIF($AL$1:AL240,AL241)+AL241,""))</f>
        <v/>
      </c>
      <c r="AH241" s="79" t="str">
        <f t="shared" si="110"/>
        <v/>
      </c>
      <c r="AI241" s="79" t="str">
        <f>IF(AND(J241="M", AH241&lt;&gt;"U/A",AE241=Prizewinners!$J$1),AF241,"")</f>
        <v/>
      </c>
      <c r="AJ241" s="44" t="str">
        <f>IF(AND(J241="F",  AH241&lt;&gt;"U/A",AE241=Prizewinners!$J$16),AF241,"")</f>
        <v/>
      </c>
      <c r="AK241" s="44" t="str">
        <f t="shared" si="111"/>
        <v/>
      </c>
      <c r="AL241" s="44" t="str">
        <f t="shared" si="112"/>
        <v/>
      </c>
      <c r="AM241" s="44" t="str">
        <f t="shared" si="116"/>
        <v/>
      </c>
      <c r="AN241" s="44" t="str">
        <f t="shared" si="98"/>
        <v/>
      </c>
      <c r="AO241" s="44" t="str">
        <f t="shared" si="99"/>
        <v/>
      </c>
      <c r="AP241" s="44" t="str">
        <f t="shared" si="100"/>
        <v/>
      </c>
      <c r="AQ241" s="44" t="str">
        <f t="shared" si="113"/>
        <v/>
      </c>
    </row>
    <row r="242" spans="1:43">
      <c r="A242" s="51" t="str">
        <f t="shared" si="101"/>
        <v>,31</v>
      </c>
      <c r="B242" s="51" t="str">
        <f t="shared" si="89"/>
        <v>,25</v>
      </c>
      <c r="C242" s="50">
        <f t="shared" si="114"/>
        <v>241</v>
      </c>
      <c r="D242" s="4"/>
      <c r="E242" s="51">
        <f t="shared" si="90"/>
        <v>0</v>
      </c>
      <c r="F242" s="51">
        <f>COUNTIF(H$2:H242,H242)</f>
        <v>31</v>
      </c>
      <c r="G242" s="51">
        <f>COUNTIF(J$2:J242,J242)</f>
        <v>25</v>
      </c>
      <c r="H242" s="51" t="str">
        <f t="shared" si="91"/>
        <v/>
      </c>
      <c r="I242" s="51" t="str">
        <f t="shared" si="92"/>
        <v/>
      </c>
      <c r="J242" s="51" t="str">
        <f t="shared" si="93"/>
        <v/>
      </c>
      <c r="K242" s="55" t="str">
        <f t="shared" si="94"/>
        <v/>
      </c>
      <c r="L242" s="55" t="str">
        <f t="shared" si="95"/>
        <v/>
      </c>
      <c r="M242" s="4"/>
      <c r="N242" s="6"/>
      <c r="O242" s="4"/>
      <c r="P242" s="58">
        <f t="shared" si="102"/>
        <v>1</v>
      </c>
      <c r="Q242" s="58">
        <f t="shared" si="103"/>
        <v>6</v>
      </c>
      <c r="R242" s="63">
        <f t="shared" si="104"/>
        <v>4.1666666666666664E-2</v>
      </c>
      <c r="S242" s="65">
        <f t="shared" si="105"/>
        <v>4.1666666666666666E-3</v>
      </c>
      <c r="T242" s="65">
        <f t="shared" si="106"/>
        <v>0</v>
      </c>
      <c r="U242" s="51">
        <f>COUNTIF(L$2:L242,L242)</f>
        <v>25</v>
      </c>
      <c r="V242" s="51">
        <f t="shared" si="96"/>
        <v>241</v>
      </c>
      <c r="W242" s="63">
        <f t="shared" si="115"/>
        <v>4.583333333333333E-2</v>
      </c>
      <c r="X242" s="69">
        <f t="shared" si="107"/>
        <v>4.583333333333333E-2</v>
      </c>
      <c r="Y242" s="71" t="str">
        <f t="shared" si="97"/>
        <v/>
      </c>
      <c r="Z242" s="74" t="str">
        <f t="shared" si="88"/>
        <v/>
      </c>
      <c r="AA242" s="25"/>
      <c r="AB242" s="25"/>
      <c r="AC242" s="44" t="str">
        <f t="shared" si="108"/>
        <v/>
      </c>
      <c r="AD242" s="44" t="str">
        <f t="shared" si="109"/>
        <v/>
      </c>
      <c r="AE242" s="78" t="str">
        <f>IF(AD242="","",COUNTIF($AD$2:AD242,AD242))</f>
        <v/>
      </c>
      <c r="AF242" s="79" t="str">
        <f>IF(AD242="","",SUMIF(AD$2:AD242,AD242,G$2:G242))</f>
        <v/>
      </c>
      <c r="AG242" s="79" t="str">
        <f>IF(AK242&lt;&gt;"",COUNTIF($AK$1:AK241,AK242)+AK242,IF(AL242&lt;&gt;"",COUNTIF($AL$1:AL241,AL242)+AL242,""))</f>
        <v/>
      </c>
      <c r="AH242" s="79" t="str">
        <f t="shared" si="110"/>
        <v/>
      </c>
      <c r="AI242" s="79" t="str">
        <f>IF(AND(J242="M", AH242&lt;&gt;"U/A",AE242=Prizewinners!$J$1),AF242,"")</f>
        <v/>
      </c>
      <c r="AJ242" s="44" t="str">
        <f>IF(AND(J242="F",  AH242&lt;&gt;"U/A",AE242=Prizewinners!$J$16),AF242,"")</f>
        <v/>
      </c>
      <c r="AK242" s="44" t="str">
        <f t="shared" si="111"/>
        <v/>
      </c>
      <c r="AL242" s="44" t="str">
        <f t="shared" si="112"/>
        <v/>
      </c>
      <c r="AM242" s="44" t="str">
        <f t="shared" si="116"/>
        <v/>
      </c>
      <c r="AN242" s="44" t="str">
        <f t="shared" si="98"/>
        <v/>
      </c>
      <c r="AO242" s="44" t="str">
        <f t="shared" si="99"/>
        <v/>
      </c>
      <c r="AP242" s="44" t="str">
        <f t="shared" si="100"/>
        <v/>
      </c>
      <c r="AQ242" s="44" t="str">
        <f t="shared" si="113"/>
        <v/>
      </c>
    </row>
    <row r="243" spans="1:43">
      <c r="A243" s="51" t="str">
        <f t="shared" si="101"/>
        <v>,32</v>
      </c>
      <c r="B243" s="51" t="str">
        <f t="shared" si="89"/>
        <v>,26</v>
      </c>
      <c r="C243" s="50">
        <f t="shared" si="114"/>
        <v>242</v>
      </c>
      <c r="D243" s="4"/>
      <c r="E243" s="51">
        <f t="shared" si="90"/>
        <v>0</v>
      </c>
      <c r="F243" s="51">
        <f>COUNTIF(H$2:H243,H243)</f>
        <v>32</v>
      </c>
      <c r="G243" s="51">
        <f>COUNTIF(J$2:J243,J243)</f>
        <v>26</v>
      </c>
      <c r="H243" s="51" t="str">
        <f t="shared" si="91"/>
        <v/>
      </c>
      <c r="I243" s="51" t="str">
        <f t="shared" si="92"/>
        <v/>
      </c>
      <c r="J243" s="51" t="str">
        <f t="shared" si="93"/>
        <v/>
      </c>
      <c r="K243" s="55" t="str">
        <f t="shared" si="94"/>
        <v/>
      </c>
      <c r="L243" s="55" t="str">
        <f t="shared" si="95"/>
        <v/>
      </c>
      <c r="M243" s="4"/>
      <c r="N243" s="6"/>
      <c r="O243" s="4"/>
      <c r="P243" s="58">
        <f t="shared" si="102"/>
        <v>1</v>
      </c>
      <c r="Q243" s="58">
        <f t="shared" si="103"/>
        <v>6</v>
      </c>
      <c r="R243" s="63">
        <f t="shared" si="104"/>
        <v>4.1666666666666664E-2</v>
      </c>
      <c r="S243" s="65">
        <f t="shared" si="105"/>
        <v>4.1666666666666666E-3</v>
      </c>
      <c r="T243" s="65">
        <f t="shared" si="106"/>
        <v>0</v>
      </c>
      <c r="U243" s="51">
        <f>COUNTIF(L$2:L243,L243)</f>
        <v>26</v>
      </c>
      <c r="V243" s="51">
        <f t="shared" si="96"/>
        <v>242</v>
      </c>
      <c r="W243" s="63">
        <f t="shared" si="115"/>
        <v>4.583333333333333E-2</v>
      </c>
      <c r="X243" s="69">
        <f t="shared" si="107"/>
        <v>4.583333333333333E-2</v>
      </c>
      <c r="Y243" s="71" t="str">
        <f t="shared" si="97"/>
        <v/>
      </c>
      <c r="Z243" s="74" t="str">
        <f t="shared" si="88"/>
        <v/>
      </c>
      <c r="AA243" s="25"/>
      <c r="AB243" s="25"/>
      <c r="AC243" s="44" t="str">
        <f t="shared" si="108"/>
        <v/>
      </c>
      <c r="AD243" s="44" t="str">
        <f t="shared" si="109"/>
        <v/>
      </c>
      <c r="AE243" s="78" t="str">
        <f>IF(AD243="","",COUNTIF($AD$2:AD243,AD243))</f>
        <v/>
      </c>
      <c r="AF243" s="79" t="str">
        <f>IF(AD243="","",SUMIF(AD$2:AD243,AD243,G$2:G243))</f>
        <v/>
      </c>
      <c r="AG243" s="79" t="str">
        <f>IF(AK243&lt;&gt;"",COUNTIF($AK$1:AK242,AK243)+AK243,IF(AL243&lt;&gt;"",COUNTIF($AL$1:AL242,AL243)+AL243,""))</f>
        <v/>
      </c>
      <c r="AH243" s="79" t="str">
        <f t="shared" si="110"/>
        <v/>
      </c>
      <c r="AI243" s="79" t="str">
        <f>IF(AND(J243="M", AH243&lt;&gt;"U/A",AE243=Prizewinners!$J$1),AF243,"")</f>
        <v/>
      </c>
      <c r="AJ243" s="44" t="str">
        <f>IF(AND(J243="F",  AH243&lt;&gt;"U/A",AE243=Prizewinners!$J$16),AF243,"")</f>
        <v/>
      </c>
      <c r="AK243" s="44" t="str">
        <f t="shared" si="111"/>
        <v/>
      </c>
      <c r="AL243" s="44" t="str">
        <f t="shared" si="112"/>
        <v/>
      </c>
      <c r="AM243" s="44" t="str">
        <f t="shared" si="116"/>
        <v/>
      </c>
      <c r="AN243" s="44" t="str">
        <f t="shared" si="98"/>
        <v/>
      </c>
      <c r="AO243" s="44" t="str">
        <f t="shared" si="99"/>
        <v/>
      </c>
      <c r="AP243" s="44" t="str">
        <f t="shared" si="100"/>
        <v/>
      </c>
      <c r="AQ243" s="44" t="str">
        <f t="shared" si="113"/>
        <v/>
      </c>
    </row>
    <row r="244" spans="1:43">
      <c r="A244" s="51" t="str">
        <f t="shared" si="101"/>
        <v>,33</v>
      </c>
      <c r="B244" s="51" t="str">
        <f t="shared" si="89"/>
        <v>,27</v>
      </c>
      <c r="C244" s="50">
        <f t="shared" si="114"/>
        <v>243</v>
      </c>
      <c r="D244" s="4"/>
      <c r="E244" s="51">
        <f t="shared" si="90"/>
        <v>0</v>
      </c>
      <c r="F244" s="51">
        <f>COUNTIF(H$2:H244,H244)</f>
        <v>33</v>
      </c>
      <c r="G244" s="51">
        <f>COUNTIF(J$2:J244,J244)</f>
        <v>27</v>
      </c>
      <c r="H244" s="51" t="str">
        <f t="shared" si="91"/>
        <v/>
      </c>
      <c r="I244" s="51" t="str">
        <f t="shared" si="92"/>
        <v/>
      </c>
      <c r="J244" s="51" t="str">
        <f t="shared" si="93"/>
        <v/>
      </c>
      <c r="K244" s="55" t="str">
        <f t="shared" si="94"/>
        <v/>
      </c>
      <c r="L244" s="55" t="str">
        <f t="shared" si="95"/>
        <v/>
      </c>
      <c r="M244" s="4"/>
      <c r="N244" s="6"/>
      <c r="O244" s="4"/>
      <c r="P244" s="58">
        <f t="shared" si="102"/>
        <v>1</v>
      </c>
      <c r="Q244" s="58">
        <f t="shared" si="103"/>
        <v>6</v>
      </c>
      <c r="R244" s="63">
        <f t="shared" si="104"/>
        <v>4.1666666666666664E-2</v>
      </c>
      <c r="S244" s="65">
        <f t="shared" si="105"/>
        <v>4.1666666666666666E-3</v>
      </c>
      <c r="T244" s="65">
        <f t="shared" si="106"/>
        <v>0</v>
      </c>
      <c r="U244" s="51">
        <f>COUNTIF(L$2:L244,L244)</f>
        <v>27</v>
      </c>
      <c r="V244" s="51">
        <f t="shared" si="96"/>
        <v>243</v>
      </c>
      <c r="W244" s="63">
        <f t="shared" si="115"/>
        <v>4.583333333333333E-2</v>
      </c>
      <c r="X244" s="69">
        <f t="shared" si="107"/>
        <v>4.583333333333333E-2</v>
      </c>
      <c r="Y244" s="71" t="str">
        <f t="shared" si="97"/>
        <v/>
      </c>
      <c r="Z244" s="74" t="str">
        <f t="shared" si="88"/>
        <v/>
      </c>
      <c r="AA244" s="25"/>
      <c r="AB244" s="25"/>
      <c r="AC244" s="44" t="str">
        <f t="shared" si="108"/>
        <v/>
      </c>
      <c r="AD244" s="44" t="str">
        <f t="shared" si="109"/>
        <v/>
      </c>
      <c r="AE244" s="78" t="str">
        <f>IF(AD244="","",COUNTIF($AD$2:AD244,AD244))</f>
        <v/>
      </c>
      <c r="AF244" s="79" t="str">
        <f>IF(AD244="","",SUMIF(AD$2:AD244,AD244,G$2:G244))</f>
        <v/>
      </c>
      <c r="AG244" s="79" t="str">
        <f>IF(AK244&lt;&gt;"",COUNTIF($AK$1:AK243,AK244)+AK244,IF(AL244&lt;&gt;"",COUNTIF($AL$1:AL243,AL244)+AL244,""))</f>
        <v/>
      </c>
      <c r="AH244" s="79" t="str">
        <f t="shared" si="110"/>
        <v/>
      </c>
      <c r="AI244" s="79" t="str">
        <f>IF(AND(J244="M", AH244&lt;&gt;"U/A",AE244=Prizewinners!$J$1),AF244,"")</f>
        <v/>
      </c>
      <c r="AJ244" s="44" t="str">
        <f>IF(AND(J244="F",  AH244&lt;&gt;"U/A",AE244=Prizewinners!$J$16),AF244,"")</f>
        <v/>
      </c>
      <c r="AK244" s="44" t="str">
        <f t="shared" si="111"/>
        <v/>
      </c>
      <c r="AL244" s="44" t="str">
        <f t="shared" si="112"/>
        <v/>
      </c>
      <c r="AM244" s="44" t="str">
        <f t="shared" si="116"/>
        <v/>
      </c>
      <c r="AN244" s="44" t="str">
        <f t="shared" si="98"/>
        <v/>
      </c>
      <c r="AO244" s="44" t="str">
        <f t="shared" si="99"/>
        <v/>
      </c>
      <c r="AP244" s="44" t="str">
        <f t="shared" si="100"/>
        <v/>
      </c>
      <c r="AQ244" s="44" t="str">
        <f t="shared" si="113"/>
        <v/>
      </c>
    </row>
    <row r="245" spans="1:43">
      <c r="A245" s="51" t="str">
        <f t="shared" si="101"/>
        <v>,34</v>
      </c>
      <c r="B245" s="51" t="str">
        <f t="shared" si="89"/>
        <v>,28</v>
      </c>
      <c r="C245" s="50">
        <f t="shared" si="114"/>
        <v>244</v>
      </c>
      <c r="D245" s="4"/>
      <c r="E245" s="51">
        <f t="shared" si="90"/>
        <v>0</v>
      </c>
      <c r="F245" s="51">
        <f>COUNTIF(H$2:H245,H245)</f>
        <v>34</v>
      </c>
      <c r="G245" s="51">
        <f>COUNTIF(J$2:J245,J245)</f>
        <v>28</v>
      </c>
      <c r="H245" s="51" t="str">
        <f t="shared" si="91"/>
        <v/>
      </c>
      <c r="I245" s="51" t="str">
        <f t="shared" si="92"/>
        <v/>
      </c>
      <c r="J245" s="51" t="str">
        <f t="shared" si="93"/>
        <v/>
      </c>
      <c r="K245" s="55" t="str">
        <f t="shared" si="94"/>
        <v/>
      </c>
      <c r="L245" s="55" t="str">
        <f t="shared" si="95"/>
        <v/>
      </c>
      <c r="M245" s="4"/>
      <c r="N245" s="6"/>
      <c r="O245" s="4"/>
      <c r="P245" s="58">
        <f t="shared" si="102"/>
        <v>1</v>
      </c>
      <c r="Q245" s="58">
        <f t="shared" si="103"/>
        <v>6</v>
      </c>
      <c r="R245" s="63">
        <f t="shared" si="104"/>
        <v>4.1666666666666664E-2</v>
      </c>
      <c r="S245" s="65">
        <f t="shared" si="105"/>
        <v>4.1666666666666666E-3</v>
      </c>
      <c r="T245" s="65">
        <f t="shared" si="106"/>
        <v>0</v>
      </c>
      <c r="U245" s="51">
        <f>COUNTIF(L$2:L245,L245)</f>
        <v>28</v>
      </c>
      <c r="V245" s="51">
        <f t="shared" si="96"/>
        <v>244</v>
      </c>
      <c r="W245" s="63">
        <f t="shared" si="115"/>
        <v>4.583333333333333E-2</v>
      </c>
      <c r="X245" s="69">
        <f t="shared" si="107"/>
        <v>4.583333333333333E-2</v>
      </c>
      <c r="Y245" s="71" t="str">
        <f t="shared" si="97"/>
        <v/>
      </c>
      <c r="Z245" s="74" t="str">
        <f t="shared" si="88"/>
        <v/>
      </c>
      <c r="AA245" s="25"/>
      <c r="AB245" s="25"/>
      <c r="AC245" s="44" t="str">
        <f t="shared" si="108"/>
        <v/>
      </c>
      <c r="AD245" s="44" t="str">
        <f t="shared" si="109"/>
        <v/>
      </c>
      <c r="AE245" s="78" t="str">
        <f>IF(AD245="","",COUNTIF($AD$2:AD245,AD245))</f>
        <v/>
      </c>
      <c r="AF245" s="79" t="str">
        <f>IF(AD245="","",SUMIF(AD$2:AD245,AD245,G$2:G245))</f>
        <v/>
      </c>
      <c r="AG245" s="79" t="str">
        <f>IF(AK245&lt;&gt;"",COUNTIF($AK$1:AK244,AK245)+AK245,IF(AL245&lt;&gt;"",COUNTIF($AL$1:AL244,AL245)+AL245,""))</f>
        <v/>
      </c>
      <c r="AH245" s="79" t="str">
        <f t="shared" si="110"/>
        <v/>
      </c>
      <c r="AI245" s="79" t="str">
        <f>IF(AND(J245="M", AH245&lt;&gt;"U/A",AE245=Prizewinners!$J$1),AF245,"")</f>
        <v/>
      </c>
      <c r="AJ245" s="44" t="str">
        <f>IF(AND(J245="F",  AH245&lt;&gt;"U/A",AE245=Prizewinners!$J$16),AF245,"")</f>
        <v/>
      </c>
      <c r="AK245" s="44" t="str">
        <f t="shared" si="111"/>
        <v/>
      </c>
      <c r="AL245" s="44" t="str">
        <f t="shared" si="112"/>
        <v/>
      </c>
      <c r="AM245" s="44" t="str">
        <f t="shared" si="116"/>
        <v/>
      </c>
      <c r="AN245" s="44" t="str">
        <f t="shared" si="98"/>
        <v/>
      </c>
      <c r="AO245" s="44" t="str">
        <f t="shared" si="99"/>
        <v/>
      </c>
      <c r="AP245" s="44" t="str">
        <f t="shared" si="100"/>
        <v/>
      </c>
      <c r="AQ245" s="44" t="str">
        <f t="shared" si="113"/>
        <v/>
      </c>
    </row>
    <row r="246" spans="1:43">
      <c r="A246" s="51" t="str">
        <f t="shared" si="101"/>
        <v>,35</v>
      </c>
      <c r="B246" s="51" t="str">
        <f t="shared" si="89"/>
        <v>,29</v>
      </c>
      <c r="C246" s="50">
        <f t="shared" si="114"/>
        <v>245</v>
      </c>
      <c r="D246" s="4"/>
      <c r="E246" s="51">
        <f t="shared" si="90"/>
        <v>0</v>
      </c>
      <c r="F246" s="51">
        <f>COUNTIF(H$2:H246,H246)</f>
        <v>35</v>
      </c>
      <c r="G246" s="51">
        <f>COUNTIF(J$2:J246,J246)</f>
        <v>29</v>
      </c>
      <c r="H246" s="51" t="str">
        <f t="shared" si="91"/>
        <v/>
      </c>
      <c r="I246" s="51" t="str">
        <f t="shared" si="92"/>
        <v/>
      </c>
      <c r="J246" s="51" t="str">
        <f t="shared" si="93"/>
        <v/>
      </c>
      <c r="K246" s="55" t="str">
        <f t="shared" si="94"/>
        <v/>
      </c>
      <c r="L246" s="55" t="str">
        <f t="shared" si="95"/>
        <v/>
      </c>
      <c r="M246" s="4"/>
      <c r="N246" s="6"/>
      <c r="O246" s="4"/>
      <c r="P246" s="58">
        <f t="shared" si="102"/>
        <v>1</v>
      </c>
      <c r="Q246" s="58">
        <f t="shared" si="103"/>
        <v>6</v>
      </c>
      <c r="R246" s="63">
        <f t="shared" si="104"/>
        <v>4.1666666666666664E-2</v>
      </c>
      <c r="S246" s="65">
        <f t="shared" si="105"/>
        <v>4.1666666666666666E-3</v>
      </c>
      <c r="T246" s="65">
        <f t="shared" si="106"/>
        <v>0</v>
      </c>
      <c r="U246" s="51">
        <f>COUNTIF(L$2:L246,L246)</f>
        <v>29</v>
      </c>
      <c r="V246" s="51">
        <f t="shared" si="96"/>
        <v>245</v>
      </c>
      <c r="W246" s="63">
        <f t="shared" si="115"/>
        <v>4.583333333333333E-2</v>
      </c>
      <c r="X246" s="69">
        <f t="shared" si="107"/>
        <v>4.583333333333333E-2</v>
      </c>
      <c r="Y246" s="71" t="str">
        <f t="shared" si="97"/>
        <v/>
      </c>
      <c r="Z246" s="74" t="str">
        <f t="shared" si="88"/>
        <v/>
      </c>
      <c r="AA246" s="25"/>
      <c r="AB246" s="25"/>
      <c r="AC246" s="44" t="str">
        <f t="shared" si="108"/>
        <v/>
      </c>
      <c r="AD246" s="44" t="str">
        <f t="shared" si="109"/>
        <v/>
      </c>
      <c r="AE246" s="78" t="str">
        <f>IF(AD246="","",COUNTIF($AD$2:AD246,AD246))</f>
        <v/>
      </c>
      <c r="AF246" s="79" t="str">
        <f>IF(AD246="","",SUMIF(AD$2:AD246,AD246,G$2:G246))</f>
        <v/>
      </c>
      <c r="AG246" s="79" t="str">
        <f>IF(AK246&lt;&gt;"",COUNTIF($AK$1:AK245,AK246)+AK246,IF(AL246&lt;&gt;"",COUNTIF($AL$1:AL245,AL246)+AL246,""))</f>
        <v/>
      </c>
      <c r="AH246" s="79" t="str">
        <f t="shared" si="110"/>
        <v/>
      </c>
      <c r="AI246" s="79" t="str">
        <f>IF(AND(J246="M", AH246&lt;&gt;"U/A",AE246=Prizewinners!$J$1),AF246,"")</f>
        <v/>
      </c>
      <c r="AJ246" s="44" t="str">
        <f>IF(AND(J246="F",  AH246&lt;&gt;"U/A",AE246=Prizewinners!$J$16),AF246,"")</f>
        <v/>
      </c>
      <c r="AK246" s="44" t="str">
        <f t="shared" si="111"/>
        <v/>
      </c>
      <c r="AL246" s="44" t="str">
        <f t="shared" si="112"/>
        <v/>
      </c>
      <c r="AM246" s="44" t="str">
        <f t="shared" si="116"/>
        <v/>
      </c>
      <c r="AN246" s="44" t="str">
        <f t="shared" si="98"/>
        <v/>
      </c>
      <c r="AO246" s="44" t="str">
        <f t="shared" si="99"/>
        <v/>
      </c>
      <c r="AP246" s="44" t="str">
        <f t="shared" si="100"/>
        <v/>
      </c>
      <c r="AQ246" s="44" t="str">
        <f t="shared" si="113"/>
        <v/>
      </c>
    </row>
    <row r="247" spans="1:43">
      <c r="A247" s="51" t="str">
        <f t="shared" si="101"/>
        <v>,36</v>
      </c>
      <c r="B247" s="51" t="str">
        <f t="shared" si="89"/>
        <v>,30</v>
      </c>
      <c r="C247" s="50">
        <f t="shared" si="114"/>
        <v>246</v>
      </c>
      <c r="D247" s="4"/>
      <c r="E247" s="51">
        <f t="shared" si="90"/>
        <v>0</v>
      </c>
      <c r="F247" s="51">
        <f>COUNTIF(H$2:H247,H247)</f>
        <v>36</v>
      </c>
      <c r="G247" s="51">
        <f>COUNTIF(J$2:J247,J247)</f>
        <v>30</v>
      </c>
      <c r="H247" s="51" t="str">
        <f t="shared" si="91"/>
        <v/>
      </c>
      <c r="I247" s="51" t="str">
        <f t="shared" si="92"/>
        <v/>
      </c>
      <c r="J247" s="51" t="str">
        <f t="shared" si="93"/>
        <v/>
      </c>
      <c r="K247" s="55" t="str">
        <f t="shared" si="94"/>
        <v/>
      </c>
      <c r="L247" s="55" t="str">
        <f t="shared" si="95"/>
        <v/>
      </c>
      <c r="M247" s="4"/>
      <c r="N247" s="6"/>
      <c r="O247" s="4"/>
      <c r="P247" s="58">
        <f t="shared" si="102"/>
        <v>1</v>
      </c>
      <c r="Q247" s="58">
        <f t="shared" si="103"/>
        <v>6</v>
      </c>
      <c r="R247" s="63">
        <f t="shared" si="104"/>
        <v>4.1666666666666664E-2</v>
      </c>
      <c r="S247" s="65">
        <f t="shared" si="105"/>
        <v>4.1666666666666666E-3</v>
      </c>
      <c r="T247" s="65">
        <f t="shared" si="106"/>
        <v>0</v>
      </c>
      <c r="U247" s="51">
        <f>COUNTIF(L$2:L247,L247)</f>
        <v>30</v>
      </c>
      <c r="V247" s="51">
        <f t="shared" si="96"/>
        <v>246</v>
      </c>
      <c r="W247" s="63">
        <f t="shared" si="115"/>
        <v>4.583333333333333E-2</v>
      </c>
      <c r="X247" s="69">
        <f t="shared" si="107"/>
        <v>4.583333333333333E-2</v>
      </c>
      <c r="Y247" s="71" t="str">
        <f t="shared" si="97"/>
        <v/>
      </c>
      <c r="Z247" s="74" t="str">
        <f t="shared" si="88"/>
        <v/>
      </c>
      <c r="AA247" s="25"/>
      <c r="AB247" s="25"/>
      <c r="AC247" s="44" t="str">
        <f t="shared" si="108"/>
        <v/>
      </c>
      <c r="AD247" s="44" t="str">
        <f t="shared" si="109"/>
        <v/>
      </c>
      <c r="AE247" s="78" t="str">
        <f>IF(AD247="","",COUNTIF($AD$2:AD247,AD247))</f>
        <v/>
      </c>
      <c r="AF247" s="79" t="str">
        <f>IF(AD247="","",SUMIF(AD$2:AD247,AD247,G$2:G247))</f>
        <v/>
      </c>
      <c r="AG247" s="79" t="str">
        <f>IF(AK247&lt;&gt;"",COUNTIF($AK$1:AK246,AK247)+AK247,IF(AL247&lt;&gt;"",COUNTIF($AL$1:AL246,AL247)+AL247,""))</f>
        <v/>
      </c>
      <c r="AH247" s="79" t="str">
        <f t="shared" si="110"/>
        <v/>
      </c>
      <c r="AI247" s="79" t="str">
        <f>IF(AND(J247="M", AH247&lt;&gt;"U/A",AE247=Prizewinners!$J$1),AF247,"")</f>
        <v/>
      </c>
      <c r="AJ247" s="44" t="str">
        <f>IF(AND(J247="F",  AH247&lt;&gt;"U/A",AE247=Prizewinners!$J$16),AF247,"")</f>
        <v/>
      </c>
      <c r="AK247" s="44" t="str">
        <f t="shared" si="111"/>
        <v/>
      </c>
      <c r="AL247" s="44" t="str">
        <f t="shared" si="112"/>
        <v/>
      </c>
      <c r="AM247" s="44" t="str">
        <f t="shared" si="116"/>
        <v/>
      </c>
      <c r="AN247" s="44" t="str">
        <f t="shared" si="98"/>
        <v/>
      </c>
      <c r="AO247" s="44" t="str">
        <f t="shared" si="99"/>
        <v/>
      </c>
      <c r="AP247" s="44" t="str">
        <f t="shared" si="100"/>
        <v/>
      </c>
      <c r="AQ247" s="44" t="str">
        <f t="shared" si="113"/>
        <v/>
      </c>
    </row>
    <row r="248" spans="1:43">
      <c r="A248" s="51" t="str">
        <f t="shared" si="101"/>
        <v>,37</v>
      </c>
      <c r="B248" s="51" t="str">
        <f t="shared" si="89"/>
        <v>,31</v>
      </c>
      <c r="C248" s="50">
        <f t="shared" si="114"/>
        <v>247</v>
      </c>
      <c r="D248" s="4"/>
      <c r="E248" s="51">
        <f t="shared" si="90"/>
        <v>0</v>
      </c>
      <c r="F248" s="51">
        <f>COUNTIF(H$2:H248,H248)</f>
        <v>37</v>
      </c>
      <c r="G248" s="51">
        <f>COUNTIF(J$2:J248,J248)</f>
        <v>31</v>
      </c>
      <c r="H248" s="51" t="str">
        <f t="shared" si="91"/>
        <v/>
      </c>
      <c r="I248" s="51" t="str">
        <f t="shared" si="92"/>
        <v/>
      </c>
      <c r="J248" s="51" t="str">
        <f t="shared" si="93"/>
        <v/>
      </c>
      <c r="K248" s="55" t="str">
        <f t="shared" si="94"/>
        <v/>
      </c>
      <c r="L248" s="55" t="str">
        <f t="shared" si="95"/>
        <v/>
      </c>
      <c r="M248" s="4"/>
      <c r="N248" s="6"/>
      <c r="O248" s="4"/>
      <c r="P248" s="58">
        <f t="shared" si="102"/>
        <v>1</v>
      </c>
      <c r="Q248" s="58">
        <f t="shared" si="103"/>
        <v>6</v>
      </c>
      <c r="R248" s="63">
        <f t="shared" si="104"/>
        <v>4.1666666666666664E-2</v>
      </c>
      <c r="S248" s="65">
        <f t="shared" si="105"/>
        <v>4.1666666666666666E-3</v>
      </c>
      <c r="T248" s="65">
        <f t="shared" si="106"/>
        <v>0</v>
      </c>
      <c r="U248" s="51">
        <f>COUNTIF(L$2:L248,L248)</f>
        <v>31</v>
      </c>
      <c r="V248" s="51">
        <f t="shared" si="96"/>
        <v>247</v>
      </c>
      <c r="W248" s="63">
        <f t="shared" si="115"/>
        <v>4.583333333333333E-2</v>
      </c>
      <c r="X248" s="69">
        <f t="shared" si="107"/>
        <v>4.583333333333333E-2</v>
      </c>
      <c r="Y248" s="71" t="str">
        <f t="shared" si="97"/>
        <v/>
      </c>
      <c r="Z248" s="74" t="str">
        <f t="shared" si="88"/>
        <v/>
      </c>
      <c r="AA248" s="25"/>
      <c r="AB248" s="25"/>
      <c r="AC248" s="44" t="str">
        <f t="shared" si="108"/>
        <v/>
      </c>
      <c r="AD248" s="44" t="str">
        <f t="shared" si="109"/>
        <v/>
      </c>
      <c r="AE248" s="78" t="str">
        <f>IF(AD248="","",COUNTIF($AD$2:AD248,AD248))</f>
        <v/>
      </c>
      <c r="AF248" s="79" t="str">
        <f>IF(AD248="","",SUMIF(AD$2:AD248,AD248,G$2:G248))</f>
        <v/>
      </c>
      <c r="AG248" s="79" t="str">
        <f>IF(AK248&lt;&gt;"",COUNTIF($AK$1:AK247,AK248)+AK248,IF(AL248&lt;&gt;"",COUNTIF($AL$1:AL247,AL248)+AL248,""))</f>
        <v/>
      </c>
      <c r="AH248" s="79" t="str">
        <f t="shared" si="110"/>
        <v/>
      </c>
      <c r="AI248" s="79" t="str">
        <f>IF(AND(J248="M", AH248&lt;&gt;"U/A",AE248=Prizewinners!$J$1),AF248,"")</f>
        <v/>
      </c>
      <c r="AJ248" s="44" t="str">
        <f>IF(AND(J248="F",  AH248&lt;&gt;"U/A",AE248=Prizewinners!$J$16),AF248,"")</f>
        <v/>
      </c>
      <c r="AK248" s="44" t="str">
        <f t="shared" si="111"/>
        <v/>
      </c>
      <c r="AL248" s="44" t="str">
        <f t="shared" si="112"/>
        <v/>
      </c>
      <c r="AM248" s="44" t="str">
        <f t="shared" si="116"/>
        <v/>
      </c>
      <c r="AN248" s="44" t="str">
        <f t="shared" si="98"/>
        <v/>
      </c>
      <c r="AO248" s="44" t="str">
        <f t="shared" si="99"/>
        <v/>
      </c>
      <c r="AP248" s="44" t="str">
        <f t="shared" si="100"/>
        <v/>
      </c>
      <c r="AQ248" s="44" t="str">
        <f t="shared" si="113"/>
        <v/>
      </c>
    </row>
    <row r="249" spans="1:43">
      <c r="A249" s="51" t="str">
        <f t="shared" si="101"/>
        <v>,38</v>
      </c>
      <c r="B249" s="51" t="str">
        <f t="shared" si="89"/>
        <v>,32</v>
      </c>
      <c r="C249" s="50">
        <f t="shared" si="114"/>
        <v>248</v>
      </c>
      <c r="D249" s="4"/>
      <c r="E249" s="51">
        <f t="shared" si="90"/>
        <v>0</v>
      </c>
      <c r="F249" s="51">
        <f>COUNTIF(H$2:H249,H249)</f>
        <v>38</v>
      </c>
      <c r="G249" s="51">
        <f>COUNTIF(J$2:J249,J249)</f>
        <v>32</v>
      </c>
      <c r="H249" s="51" t="str">
        <f t="shared" si="91"/>
        <v/>
      </c>
      <c r="I249" s="51" t="str">
        <f t="shared" si="92"/>
        <v/>
      </c>
      <c r="J249" s="51" t="str">
        <f t="shared" si="93"/>
        <v/>
      </c>
      <c r="K249" s="55" t="str">
        <f t="shared" si="94"/>
        <v/>
      </c>
      <c r="L249" s="55" t="str">
        <f t="shared" si="95"/>
        <v/>
      </c>
      <c r="M249" s="4"/>
      <c r="N249" s="6"/>
      <c r="O249" s="4"/>
      <c r="P249" s="58">
        <f t="shared" si="102"/>
        <v>1</v>
      </c>
      <c r="Q249" s="58">
        <f t="shared" si="103"/>
        <v>6</v>
      </c>
      <c r="R249" s="63">
        <f t="shared" si="104"/>
        <v>4.1666666666666664E-2</v>
      </c>
      <c r="S249" s="65">
        <f t="shared" si="105"/>
        <v>4.1666666666666666E-3</v>
      </c>
      <c r="T249" s="65">
        <f t="shared" si="106"/>
        <v>0</v>
      </c>
      <c r="U249" s="51">
        <f>COUNTIF(L$2:L249,L249)</f>
        <v>32</v>
      </c>
      <c r="V249" s="51">
        <f t="shared" si="96"/>
        <v>248</v>
      </c>
      <c r="W249" s="63">
        <f t="shared" si="115"/>
        <v>4.583333333333333E-2</v>
      </c>
      <c r="X249" s="69">
        <f t="shared" si="107"/>
        <v>4.583333333333333E-2</v>
      </c>
      <c r="Y249" s="71" t="str">
        <f t="shared" si="97"/>
        <v/>
      </c>
      <c r="Z249" s="74" t="str">
        <f t="shared" si="88"/>
        <v/>
      </c>
      <c r="AA249" s="25"/>
      <c r="AB249" s="25"/>
      <c r="AC249" s="44" t="str">
        <f t="shared" si="108"/>
        <v/>
      </c>
      <c r="AD249" s="44" t="str">
        <f t="shared" si="109"/>
        <v/>
      </c>
      <c r="AE249" s="78" t="str">
        <f>IF(AD249="","",COUNTIF($AD$2:AD249,AD249))</f>
        <v/>
      </c>
      <c r="AF249" s="79" t="str">
        <f>IF(AD249="","",SUMIF(AD$2:AD249,AD249,G$2:G249))</f>
        <v/>
      </c>
      <c r="AG249" s="79" t="str">
        <f>IF(AK249&lt;&gt;"",COUNTIF($AK$1:AK248,AK249)+AK249,IF(AL249&lt;&gt;"",COUNTIF($AL$1:AL248,AL249)+AL249,""))</f>
        <v/>
      </c>
      <c r="AH249" s="79" t="str">
        <f t="shared" si="110"/>
        <v/>
      </c>
      <c r="AI249" s="79" t="str">
        <f>IF(AND(J249="M", AH249&lt;&gt;"U/A",AE249=Prizewinners!$J$1),AF249,"")</f>
        <v/>
      </c>
      <c r="AJ249" s="44" t="str">
        <f>IF(AND(J249="F",  AH249&lt;&gt;"U/A",AE249=Prizewinners!$J$16),AF249,"")</f>
        <v/>
      </c>
      <c r="AK249" s="44" t="str">
        <f t="shared" si="111"/>
        <v/>
      </c>
      <c r="AL249" s="44" t="str">
        <f t="shared" si="112"/>
        <v/>
      </c>
      <c r="AM249" s="44" t="str">
        <f t="shared" si="116"/>
        <v/>
      </c>
      <c r="AN249" s="44" t="str">
        <f t="shared" si="98"/>
        <v/>
      </c>
      <c r="AO249" s="44" t="str">
        <f t="shared" si="99"/>
        <v/>
      </c>
      <c r="AP249" s="44" t="str">
        <f t="shared" si="100"/>
        <v/>
      </c>
      <c r="AQ249" s="44" t="str">
        <f t="shared" si="113"/>
        <v/>
      </c>
    </row>
    <row r="250" spans="1:43">
      <c r="A250" s="51" t="str">
        <f t="shared" si="101"/>
        <v>,39</v>
      </c>
      <c r="B250" s="51" t="str">
        <f t="shared" si="89"/>
        <v>,33</v>
      </c>
      <c r="C250" s="50">
        <f t="shared" si="114"/>
        <v>249</v>
      </c>
      <c r="D250" s="4"/>
      <c r="E250" s="51">
        <f t="shared" si="90"/>
        <v>0</v>
      </c>
      <c r="F250" s="51">
        <f>COUNTIF(H$2:H250,H250)</f>
        <v>39</v>
      </c>
      <c r="G250" s="51">
        <f>COUNTIF(J$2:J250,J250)</f>
        <v>33</v>
      </c>
      <c r="H250" s="51" t="str">
        <f t="shared" si="91"/>
        <v/>
      </c>
      <c r="I250" s="51" t="str">
        <f t="shared" si="92"/>
        <v/>
      </c>
      <c r="J250" s="51" t="str">
        <f t="shared" si="93"/>
        <v/>
      </c>
      <c r="K250" s="55" t="str">
        <f t="shared" si="94"/>
        <v/>
      </c>
      <c r="L250" s="55" t="str">
        <f t="shared" si="95"/>
        <v/>
      </c>
      <c r="M250" s="4"/>
      <c r="N250" s="6"/>
      <c r="O250" s="4"/>
      <c r="P250" s="58">
        <f t="shared" si="102"/>
        <v>1</v>
      </c>
      <c r="Q250" s="58">
        <f t="shared" si="103"/>
        <v>6</v>
      </c>
      <c r="R250" s="63">
        <f t="shared" si="104"/>
        <v>4.1666666666666664E-2</v>
      </c>
      <c r="S250" s="65">
        <f t="shared" si="105"/>
        <v>4.1666666666666666E-3</v>
      </c>
      <c r="T250" s="65">
        <f t="shared" si="106"/>
        <v>0</v>
      </c>
      <c r="U250" s="51">
        <f>COUNTIF(L$2:L250,L250)</f>
        <v>33</v>
      </c>
      <c r="V250" s="51">
        <f t="shared" si="96"/>
        <v>249</v>
      </c>
      <c r="W250" s="63">
        <f t="shared" si="115"/>
        <v>4.583333333333333E-2</v>
      </c>
      <c r="X250" s="69">
        <f t="shared" si="107"/>
        <v>4.583333333333333E-2</v>
      </c>
      <c r="Y250" s="71" t="str">
        <f t="shared" si="97"/>
        <v/>
      </c>
      <c r="Z250" s="74" t="str">
        <f t="shared" si="88"/>
        <v/>
      </c>
      <c r="AA250" s="25"/>
      <c r="AB250" s="25"/>
      <c r="AC250" s="44" t="str">
        <f t="shared" si="108"/>
        <v/>
      </c>
      <c r="AD250" s="44" t="str">
        <f t="shared" si="109"/>
        <v/>
      </c>
      <c r="AE250" s="78" t="str">
        <f>IF(AD250="","",COUNTIF($AD$2:AD250,AD250))</f>
        <v/>
      </c>
      <c r="AF250" s="79" t="str">
        <f>IF(AD250="","",SUMIF(AD$2:AD250,AD250,G$2:G250))</f>
        <v/>
      </c>
      <c r="AG250" s="79" t="str">
        <f>IF(AK250&lt;&gt;"",COUNTIF($AK$1:AK249,AK250)+AK250,IF(AL250&lt;&gt;"",COUNTIF($AL$1:AL249,AL250)+AL250,""))</f>
        <v/>
      </c>
      <c r="AH250" s="79" t="str">
        <f t="shared" si="110"/>
        <v/>
      </c>
      <c r="AI250" s="79" t="str">
        <f>IF(AND(J250="M", AH250&lt;&gt;"U/A",AE250=Prizewinners!$J$1),AF250,"")</f>
        <v/>
      </c>
      <c r="AJ250" s="44" t="str">
        <f>IF(AND(J250="F",  AH250&lt;&gt;"U/A",AE250=Prizewinners!$J$16),AF250,"")</f>
        <v/>
      </c>
      <c r="AK250" s="44" t="str">
        <f t="shared" si="111"/>
        <v/>
      </c>
      <c r="AL250" s="44" t="str">
        <f t="shared" si="112"/>
        <v/>
      </c>
      <c r="AM250" s="44" t="str">
        <f t="shared" si="116"/>
        <v/>
      </c>
      <c r="AN250" s="44" t="str">
        <f t="shared" si="98"/>
        <v/>
      </c>
      <c r="AO250" s="44" t="str">
        <f t="shared" si="99"/>
        <v/>
      </c>
      <c r="AP250" s="44" t="str">
        <f t="shared" si="100"/>
        <v/>
      </c>
      <c r="AQ250" s="44" t="str">
        <f t="shared" si="113"/>
        <v/>
      </c>
    </row>
    <row r="251" spans="1:43">
      <c r="A251" s="51" t="str">
        <f t="shared" si="101"/>
        <v>,40</v>
      </c>
      <c r="B251" s="52" t="str">
        <f t="shared" si="89"/>
        <v>,34</v>
      </c>
      <c r="C251" s="50">
        <f t="shared" si="114"/>
        <v>250</v>
      </c>
      <c r="D251" s="7"/>
      <c r="E251" s="52">
        <f t="shared" si="90"/>
        <v>0</v>
      </c>
      <c r="F251" s="51">
        <f>COUNTIF(H$2:H251,H251)</f>
        <v>40</v>
      </c>
      <c r="G251" s="53">
        <f>COUNTIF(J$2:J251,J251)</f>
        <v>34</v>
      </c>
      <c r="H251" s="51" t="str">
        <f t="shared" si="91"/>
        <v/>
      </c>
      <c r="I251" s="52" t="str">
        <f t="shared" si="92"/>
        <v/>
      </c>
      <c r="J251" s="52" t="str">
        <f t="shared" si="93"/>
        <v/>
      </c>
      <c r="K251" s="56" t="str">
        <f t="shared" si="94"/>
        <v/>
      </c>
      <c r="L251" s="56" t="str">
        <f t="shared" si="95"/>
        <v/>
      </c>
      <c r="M251" s="7"/>
      <c r="N251" s="8"/>
      <c r="O251" s="7"/>
      <c r="P251" s="59">
        <f>IF(M251="",P250,M251)</f>
        <v>1</v>
      </c>
      <c r="Q251" s="59">
        <f>IF(N251="",Q250,N251)</f>
        <v>6</v>
      </c>
      <c r="R251" s="63">
        <f t="shared" si="104"/>
        <v>4.1666666666666664E-2</v>
      </c>
      <c r="S251" s="66">
        <f>(LEFT(Q251,2)*60)/86400</f>
        <v>4.1666666666666666E-3</v>
      </c>
      <c r="T251" s="66">
        <f>O251/86400</f>
        <v>0</v>
      </c>
      <c r="U251" s="52">
        <f>COUNTIF(L$2:L251,L251)</f>
        <v>34</v>
      </c>
      <c r="V251" s="52">
        <f t="shared" si="96"/>
        <v>250</v>
      </c>
      <c r="W251" s="67">
        <f t="shared" si="115"/>
        <v>4.583333333333333E-2</v>
      </c>
      <c r="X251" s="70">
        <f>IF(U251&lt;=$AD$1,R251+S251+T251,"")</f>
        <v>4.583333333333333E-2</v>
      </c>
      <c r="Y251" s="72" t="str">
        <f t="shared" si="97"/>
        <v/>
      </c>
      <c r="Z251" s="75" t="str">
        <f t="shared" si="88"/>
        <v/>
      </c>
      <c r="AA251" s="25"/>
      <c r="AB251" s="25"/>
      <c r="AC251" s="44" t="str">
        <f t="shared" si="108"/>
        <v/>
      </c>
      <c r="AD251" s="44" t="str">
        <f t="shared" si="109"/>
        <v/>
      </c>
      <c r="AE251" s="78" t="str">
        <f>IF(AD251="","",COUNTIF($AD$2:AD251,AD251))</f>
        <v/>
      </c>
      <c r="AF251" s="79" t="str">
        <f>IF(AD251="","",SUMIF(AD$2:AD251,AD251,G$2:G251))</f>
        <v/>
      </c>
      <c r="AG251" s="79" t="str">
        <f>IF(AK251&lt;&gt;"",COUNTIF($AK$1:AK250,AK251)+AK251,IF(AL251&lt;&gt;"",COUNTIF($AL$1:AL250,AL251)+AL251,""))</f>
        <v/>
      </c>
      <c r="AH251" s="79" t="str">
        <f t="shared" si="110"/>
        <v/>
      </c>
      <c r="AI251" s="79" t="str">
        <f>IF(AND(J251="M", AH251&lt;&gt;"U/A",AE251=Prizewinners!$J$1),AF251,"")</f>
        <v/>
      </c>
      <c r="AJ251" s="44" t="str">
        <f>IF(AND(J251="F",  AH251&lt;&gt;"U/A",AE251=Prizewinners!$J$16),AF251,"")</f>
        <v/>
      </c>
      <c r="AK251" s="44" t="str">
        <f t="shared" si="111"/>
        <v/>
      </c>
      <c r="AL251" s="44" t="str">
        <f t="shared" si="112"/>
        <v/>
      </c>
      <c r="AM251" s="44" t="str">
        <f t="shared" si="116"/>
        <v/>
      </c>
      <c r="AN251" s="44" t="str">
        <f t="shared" si="98"/>
        <v/>
      </c>
      <c r="AO251" s="44" t="str">
        <f t="shared" si="99"/>
        <v/>
      </c>
      <c r="AP251" s="44" t="str">
        <f t="shared" si="100"/>
        <v/>
      </c>
      <c r="AQ251" s="44" t="str">
        <f t="shared" si="113"/>
        <v/>
      </c>
    </row>
    <row r="252" spans="1:43">
      <c r="A252" s="51" t="str">
        <f t="shared" ref="A252:A315" si="117">IF(Z252="RESM",Z252,IF(Z252="RESF",Z252,CONCATENATE(H252,",",F252)))</f>
        <v>,41</v>
      </c>
      <c r="B252" s="52" t="str">
        <f t="shared" ref="B252:B315" si="118">CONCATENATE(J252,",",G252)</f>
        <v>,35</v>
      </c>
      <c r="C252" s="50">
        <f t="shared" ref="C252:C315" si="119">C251+1</f>
        <v>251</v>
      </c>
      <c r="D252" s="7"/>
      <c r="E252" s="52">
        <f t="shared" ref="E252:E315" si="120">IF(D252="",0,COUNTIF(K:K,K252))</f>
        <v>0</v>
      </c>
      <c r="F252" s="51">
        <f>COUNTIF(H$2:H252,H252)</f>
        <v>41</v>
      </c>
      <c r="G252" s="53">
        <f>COUNTIF(J$2:J252,J252)</f>
        <v>35</v>
      </c>
      <c r="H252" s="51" t="str">
        <f t="shared" ref="H252:H315" si="121">IF(G252&gt;3,I252,"")</f>
        <v/>
      </c>
      <c r="I252" s="52" t="str">
        <f t="shared" si="92"/>
        <v/>
      </c>
      <c r="J252" s="52" t="str">
        <f t="shared" si="93"/>
        <v/>
      </c>
      <c r="K252" s="56" t="str">
        <f t="shared" si="94"/>
        <v/>
      </c>
      <c r="L252" s="56" t="str">
        <f t="shared" si="95"/>
        <v/>
      </c>
      <c r="M252" s="7"/>
      <c r="N252" s="8"/>
      <c r="O252" s="7"/>
      <c r="P252" s="59">
        <f t="shared" ref="P252:P315" si="122">IF(M252="",P251,M252)</f>
        <v>1</v>
      </c>
      <c r="Q252" s="59">
        <f t="shared" ref="Q252:Q315" si="123">IF(N252="",Q251,N252)</f>
        <v>6</v>
      </c>
      <c r="R252" s="63">
        <f t="shared" ref="R252:R315" si="124">(P252*3600)/86400</f>
        <v>4.1666666666666664E-2</v>
      </c>
      <c r="S252" s="66">
        <f t="shared" ref="S252:S315" si="125">(LEFT(Q252,2)*60)/86400</f>
        <v>4.1666666666666666E-3</v>
      </c>
      <c r="T252" s="66">
        <f t="shared" ref="T252:T315" si="126">O252/86400</f>
        <v>0</v>
      </c>
      <c r="U252" s="52">
        <f>COUNTIF(L$2:L252,L252)</f>
        <v>35</v>
      </c>
      <c r="V252" s="52">
        <f t="shared" ref="V252:V315" si="127">IF(U252&lt;=$AD$1,C252,"")</f>
        <v>251</v>
      </c>
      <c r="W252" s="67">
        <f t="shared" ref="W252:W315" si="128">R252+S252+T252</f>
        <v>4.583333333333333E-2</v>
      </c>
      <c r="X252" s="70">
        <f t="shared" ref="X252:X315" si="129">IF(U252&lt;=$AD$1,R252+S252+T252,"")</f>
        <v>4.583333333333333E-2</v>
      </c>
      <c r="Y252" s="72" t="str">
        <f t="shared" si="97"/>
        <v/>
      </c>
      <c r="Z252" s="75" t="str">
        <f t="shared" ref="Z252:Z315" si="130">IF(AND(H252&lt;&gt;"",Y252="Y",H252&lt;&gt;"SW",H252&lt;&gt;"SM",F252&lt;&gt;1),IF(J252="M","RESM","RESF"),IF(AND(H252="SM",Y252="Y",J252="m"),"RESM",IF(AND(H252="SW",Y252="Y",J252="f"),"RESF","")))</f>
        <v/>
      </c>
      <c r="AA252" s="25"/>
      <c r="AB252" s="25"/>
      <c r="AC252" s="44" t="str">
        <f t="shared" ref="AC252:AC315" si="131">IF(AG252&lt;&gt;"",CONCATENATE(J252,AG252),"")</f>
        <v/>
      </c>
      <c r="AD252" s="44" t="str">
        <f t="shared" ref="AD252:AD315" si="132">CONCATENATE(J252,L252)</f>
        <v/>
      </c>
      <c r="AE252" s="78" t="str">
        <f>IF(AD252="","",COUNTIF($AD$2:AD252,AD252))</f>
        <v/>
      </c>
      <c r="AF252" s="79" t="str">
        <f>IF(AD252="","",SUMIF(AD$2:AD252,AD252,G$2:G252))</f>
        <v/>
      </c>
      <c r="AG252" s="79" t="str">
        <f>IF(AK252&lt;&gt;"",COUNTIF($AK$1:AK251,AK252)+AK252,IF(AL252&lt;&gt;"",COUNTIF($AL$1:AL251,AL252)+AL252,""))</f>
        <v/>
      </c>
      <c r="AH252" s="79" t="str">
        <f t="shared" ref="AH252:AH315" si="133">L252</f>
        <v/>
      </c>
      <c r="AI252" s="79" t="str">
        <f>IF(AND(J252="M", AH252&lt;&gt;"U/A",AE252=Prizewinners!$J$1),AF252,"")</f>
        <v/>
      </c>
      <c r="AJ252" s="44" t="str">
        <f>IF(AND(J252="F",  AH252&lt;&gt;"U/A",AE252=Prizewinners!$J$16),AF252,"")</f>
        <v/>
      </c>
      <c r="AK252" s="44" t="str">
        <f t="shared" si="111"/>
        <v/>
      </c>
      <c r="AL252" s="44" t="str">
        <f t="shared" si="112"/>
        <v/>
      </c>
      <c r="AM252" s="44" t="str">
        <f t="shared" si="116"/>
        <v/>
      </c>
      <c r="AN252" s="44" t="str">
        <f t="shared" si="98"/>
        <v/>
      </c>
      <c r="AO252" s="44" t="str">
        <f t="shared" si="99"/>
        <v/>
      </c>
      <c r="AP252" s="44" t="str">
        <f t="shared" si="100"/>
        <v/>
      </c>
      <c r="AQ252" s="44" t="str">
        <f t="shared" si="113"/>
        <v/>
      </c>
    </row>
    <row r="253" spans="1:43">
      <c r="A253" s="51" t="str">
        <f t="shared" si="117"/>
        <v>,42</v>
      </c>
      <c r="B253" s="52" t="str">
        <f t="shared" si="118"/>
        <v>,36</v>
      </c>
      <c r="C253" s="50">
        <f t="shared" si="119"/>
        <v>252</v>
      </c>
      <c r="D253" s="7"/>
      <c r="E253" s="52">
        <f t="shared" si="120"/>
        <v>0</v>
      </c>
      <c r="F253" s="51">
        <f>COUNTIF(H$2:H253,H253)</f>
        <v>42</v>
      </c>
      <c r="G253" s="53">
        <f>COUNTIF(J$2:J253,J253)</f>
        <v>36</v>
      </c>
      <c r="H253" s="51" t="str">
        <f t="shared" si="121"/>
        <v/>
      </c>
      <c r="I253" s="52" t="str">
        <f t="shared" si="92"/>
        <v/>
      </c>
      <c r="J253" s="52" t="str">
        <f t="shared" si="93"/>
        <v/>
      </c>
      <c r="K253" s="56" t="str">
        <f t="shared" si="94"/>
        <v/>
      </c>
      <c r="L253" s="56" t="str">
        <f t="shared" si="95"/>
        <v/>
      </c>
      <c r="M253" s="7"/>
      <c r="N253" s="8"/>
      <c r="O253" s="7"/>
      <c r="P253" s="59">
        <f t="shared" si="122"/>
        <v>1</v>
      </c>
      <c r="Q253" s="59">
        <f t="shared" si="123"/>
        <v>6</v>
      </c>
      <c r="R253" s="63">
        <f t="shared" si="124"/>
        <v>4.1666666666666664E-2</v>
      </c>
      <c r="S253" s="66">
        <f t="shared" si="125"/>
        <v>4.1666666666666666E-3</v>
      </c>
      <c r="T253" s="66">
        <f t="shared" si="126"/>
        <v>0</v>
      </c>
      <c r="U253" s="52">
        <f>COUNTIF(L$2:L253,L253)</f>
        <v>36</v>
      </c>
      <c r="V253" s="52">
        <f t="shared" si="127"/>
        <v>252</v>
      </c>
      <c r="W253" s="67">
        <f t="shared" si="128"/>
        <v>4.583333333333333E-2</v>
      </c>
      <c r="X253" s="70">
        <f t="shared" si="129"/>
        <v>4.583333333333333E-2</v>
      </c>
      <c r="Y253" s="72" t="str">
        <f t="shared" si="97"/>
        <v/>
      </c>
      <c r="Z253" s="75" t="str">
        <f t="shared" si="130"/>
        <v/>
      </c>
      <c r="AA253" s="25"/>
      <c r="AB253" s="25"/>
      <c r="AC253" s="44" t="str">
        <f t="shared" si="131"/>
        <v/>
      </c>
      <c r="AD253" s="44" t="str">
        <f t="shared" si="132"/>
        <v/>
      </c>
      <c r="AE253" s="78" t="str">
        <f>IF(AD253="","",COUNTIF($AD$2:AD253,AD253))</f>
        <v/>
      </c>
      <c r="AF253" s="79" t="str">
        <f>IF(AD253="","",SUMIF(AD$2:AD253,AD253,G$2:G253))</f>
        <v/>
      </c>
      <c r="AG253" s="79" t="str">
        <f>IF(AK253&lt;&gt;"",COUNTIF($AK$1:AK252,AK253)+AK253,IF(AL253&lt;&gt;"",COUNTIF($AL$1:AL252,AL253)+AL253,""))</f>
        <v/>
      </c>
      <c r="AH253" s="79" t="str">
        <f t="shared" si="133"/>
        <v/>
      </c>
      <c r="AI253" s="79" t="str">
        <f>IF(AND(J253="M", AH253&lt;&gt;"U/A",AE253=Prizewinners!$J$1),AF253,"")</f>
        <v/>
      </c>
      <c r="AJ253" s="44" t="str">
        <f>IF(AND(J253="F",  AH253&lt;&gt;"U/A",AE253=Prizewinners!$J$16),AF253,"")</f>
        <v/>
      </c>
      <c r="AK253" s="44" t="str">
        <f t="shared" si="111"/>
        <v/>
      </c>
      <c r="AL253" s="44" t="str">
        <f t="shared" si="112"/>
        <v/>
      </c>
      <c r="AM253" s="44" t="str">
        <f t="shared" si="116"/>
        <v/>
      </c>
      <c r="AN253" s="44" t="str">
        <f t="shared" si="98"/>
        <v/>
      </c>
      <c r="AO253" s="44" t="str">
        <f t="shared" si="99"/>
        <v/>
      </c>
      <c r="AP253" s="44" t="str">
        <f t="shared" si="100"/>
        <v/>
      </c>
      <c r="AQ253" s="44" t="str">
        <f t="shared" si="113"/>
        <v/>
      </c>
    </row>
    <row r="254" spans="1:43">
      <c r="A254" s="51" t="str">
        <f t="shared" si="117"/>
        <v>,43</v>
      </c>
      <c r="B254" s="52" t="str">
        <f t="shared" si="118"/>
        <v>,37</v>
      </c>
      <c r="C254" s="50">
        <f t="shared" si="119"/>
        <v>253</v>
      </c>
      <c r="D254" s="7"/>
      <c r="E254" s="52">
        <f t="shared" si="120"/>
        <v>0</v>
      </c>
      <c r="F254" s="51">
        <f>COUNTIF(H$2:H254,H254)</f>
        <v>43</v>
      </c>
      <c r="G254" s="53">
        <f>COUNTIF(J$2:J254,J254)</f>
        <v>37</v>
      </c>
      <c r="H254" s="51" t="str">
        <f t="shared" si="121"/>
        <v/>
      </c>
      <c r="I254" s="52" t="str">
        <f t="shared" si="92"/>
        <v/>
      </c>
      <c r="J254" s="52" t="str">
        <f t="shared" si="93"/>
        <v/>
      </c>
      <c r="K254" s="56" t="str">
        <f t="shared" si="94"/>
        <v/>
      </c>
      <c r="L254" s="56" t="str">
        <f t="shared" si="95"/>
        <v/>
      </c>
      <c r="M254" s="7"/>
      <c r="N254" s="8"/>
      <c r="O254" s="7"/>
      <c r="P254" s="59">
        <f t="shared" si="122"/>
        <v>1</v>
      </c>
      <c r="Q254" s="59">
        <f t="shared" si="123"/>
        <v>6</v>
      </c>
      <c r="R254" s="63">
        <f t="shared" si="124"/>
        <v>4.1666666666666664E-2</v>
      </c>
      <c r="S254" s="66">
        <f t="shared" si="125"/>
        <v>4.1666666666666666E-3</v>
      </c>
      <c r="T254" s="66">
        <f t="shared" si="126"/>
        <v>0</v>
      </c>
      <c r="U254" s="52">
        <f>COUNTIF(L$2:L254,L254)</f>
        <v>37</v>
      </c>
      <c r="V254" s="52">
        <f t="shared" si="127"/>
        <v>253</v>
      </c>
      <c r="W254" s="67">
        <f t="shared" si="128"/>
        <v>4.583333333333333E-2</v>
      </c>
      <c r="X254" s="70">
        <f t="shared" si="129"/>
        <v>4.583333333333333E-2</v>
      </c>
      <c r="Y254" s="72" t="str">
        <f t="shared" si="97"/>
        <v/>
      </c>
      <c r="Z254" s="75" t="str">
        <f t="shared" si="130"/>
        <v/>
      </c>
      <c r="AA254" s="25"/>
      <c r="AB254" s="25"/>
      <c r="AC254" s="44" t="str">
        <f t="shared" si="131"/>
        <v/>
      </c>
      <c r="AD254" s="44" t="str">
        <f t="shared" si="132"/>
        <v/>
      </c>
      <c r="AE254" s="78" t="str">
        <f>IF(AD254="","",COUNTIF($AD$2:AD254,AD254))</f>
        <v/>
      </c>
      <c r="AF254" s="79" t="str">
        <f>IF(AD254="","",SUMIF(AD$2:AD254,AD254,G$2:G254))</f>
        <v/>
      </c>
      <c r="AG254" s="79" t="str">
        <f>IF(AK254&lt;&gt;"",COUNTIF($AK$1:AK253,AK254)+AK254,IF(AL254&lt;&gt;"",COUNTIF($AL$1:AL253,AL254)+AL254,""))</f>
        <v/>
      </c>
      <c r="AH254" s="79" t="str">
        <f t="shared" si="133"/>
        <v/>
      </c>
      <c r="AI254" s="79" t="str">
        <f>IF(AND(J254="M", AH254&lt;&gt;"U/A",AE254=Prizewinners!$J$1),AF254,"")</f>
        <v/>
      </c>
      <c r="AJ254" s="44" t="str">
        <f>IF(AND(J254="F",  AH254&lt;&gt;"U/A",AE254=Prizewinners!$J$16),AF254,"")</f>
        <v/>
      </c>
      <c r="AK254" s="44" t="str">
        <f t="shared" si="111"/>
        <v/>
      </c>
      <c r="AL254" s="44" t="str">
        <f t="shared" si="112"/>
        <v/>
      </c>
      <c r="AM254" s="44" t="str">
        <f t="shared" si="116"/>
        <v/>
      </c>
      <c r="AN254" s="44" t="str">
        <f t="shared" si="98"/>
        <v/>
      </c>
      <c r="AO254" s="44" t="str">
        <f t="shared" si="99"/>
        <v/>
      </c>
      <c r="AP254" s="44" t="str">
        <f t="shared" si="100"/>
        <v/>
      </c>
      <c r="AQ254" s="44" t="str">
        <f t="shared" si="113"/>
        <v/>
      </c>
    </row>
    <row r="255" spans="1:43">
      <c r="A255" s="51" t="str">
        <f t="shared" si="117"/>
        <v>,44</v>
      </c>
      <c r="B255" s="52" t="str">
        <f t="shared" si="118"/>
        <v>,38</v>
      </c>
      <c r="C255" s="50">
        <f t="shared" si="119"/>
        <v>254</v>
      </c>
      <c r="D255" s="7"/>
      <c r="E255" s="52">
        <f t="shared" si="120"/>
        <v>0</v>
      </c>
      <c r="F255" s="51">
        <f>COUNTIF(H$2:H255,H255)</f>
        <v>44</v>
      </c>
      <c r="G255" s="53">
        <f>COUNTIF(J$2:J255,J255)</f>
        <v>38</v>
      </c>
      <c r="H255" s="51" t="str">
        <f t="shared" si="121"/>
        <v/>
      </c>
      <c r="I255" s="52" t="str">
        <f t="shared" si="92"/>
        <v/>
      </c>
      <c r="J255" s="52" t="str">
        <f t="shared" si="93"/>
        <v/>
      </c>
      <c r="K255" s="56" t="str">
        <f t="shared" si="94"/>
        <v/>
      </c>
      <c r="L255" s="56" t="str">
        <f t="shared" si="95"/>
        <v/>
      </c>
      <c r="M255" s="7"/>
      <c r="N255" s="8"/>
      <c r="O255" s="7"/>
      <c r="P255" s="59">
        <f t="shared" si="122"/>
        <v>1</v>
      </c>
      <c r="Q255" s="59">
        <f t="shared" si="123"/>
        <v>6</v>
      </c>
      <c r="R255" s="63">
        <f t="shared" si="124"/>
        <v>4.1666666666666664E-2</v>
      </c>
      <c r="S255" s="66">
        <f t="shared" si="125"/>
        <v>4.1666666666666666E-3</v>
      </c>
      <c r="T255" s="66">
        <f t="shared" si="126"/>
        <v>0</v>
      </c>
      <c r="U255" s="52">
        <f>COUNTIF(L$2:L255,L255)</f>
        <v>38</v>
      </c>
      <c r="V255" s="52">
        <f t="shared" si="127"/>
        <v>254</v>
      </c>
      <c r="W255" s="67">
        <f t="shared" si="128"/>
        <v>4.583333333333333E-2</v>
      </c>
      <c r="X255" s="70">
        <f t="shared" si="129"/>
        <v>4.583333333333333E-2</v>
      </c>
      <c r="Y255" s="72" t="str">
        <f t="shared" si="97"/>
        <v/>
      </c>
      <c r="Z255" s="75" t="str">
        <f t="shared" si="130"/>
        <v/>
      </c>
      <c r="AA255" s="25"/>
      <c r="AB255" s="25"/>
      <c r="AC255" s="44" t="str">
        <f t="shared" si="131"/>
        <v/>
      </c>
      <c r="AD255" s="44" t="str">
        <f t="shared" si="132"/>
        <v/>
      </c>
      <c r="AE255" s="78" t="str">
        <f>IF(AD255="","",COUNTIF($AD$2:AD255,AD255))</f>
        <v/>
      </c>
      <c r="AF255" s="79" t="str">
        <f>IF(AD255="","",SUMIF(AD$2:AD255,AD255,G$2:G255))</f>
        <v/>
      </c>
      <c r="AG255" s="79" t="str">
        <f>IF(AK255&lt;&gt;"",COUNTIF($AK$1:AK254,AK255)+AK255,IF(AL255&lt;&gt;"",COUNTIF($AL$1:AL254,AL255)+AL255,""))</f>
        <v/>
      </c>
      <c r="AH255" s="79" t="str">
        <f t="shared" si="133"/>
        <v/>
      </c>
      <c r="AI255" s="79" t="str">
        <f>IF(AND(J255="M", AH255&lt;&gt;"U/A",AE255=Prizewinners!$J$1),AF255,"")</f>
        <v/>
      </c>
      <c r="AJ255" s="44" t="str">
        <f>IF(AND(J255="F",  AH255&lt;&gt;"U/A",AE255=Prizewinners!$J$16),AF255,"")</f>
        <v/>
      </c>
      <c r="AK255" s="44" t="str">
        <f t="shared" si="111"/>
        <v/>
      </c>
      <c r="AL255" s="44" t="str">
        <f t="shared" si="112"/>
        <v/>
      </c>
      <c r="AM255" s="44" t="str">
        <f t="shared" si="116"/>
        <v/>
      </c>
      <c r="AN255" s="44" t="str">
        <f t="shared" si="98"/>
        <v/>
      </c>
      <c r="AO255" s="44" t="str">
        <f t="shared" si="99"/>
        <v/>
      </c>
      <c r="AP255" s="44" t="str">
        <f t="shared" si="100"/>
        <v/>
      </c>
      <c r="AQ255" s="44" t="str">
        <f t="shared" si="113"/>
        <v/>
      </c>
    </row>
    <row r="256" spans="1:43">
      <c r="A256" s="51" t="str">
        <f t="shared" si="117"/>
        <v>,45</v>
      </c>
      <c r="B256" s="52" t="str">
        <f t="shared" si="118"/>
        <v>,39</v>
      </c>
      <c r="C256" s="50">
        <f t="shared" si="119"/>
        <v>255</v>
      </c>
      <c r="D256" s="7"/>
      <c r="E256" s="52">
        <f t="shared" si="120"/>
        <v>0</v>
      </c>
      <c r="F256" s="51">
        <f>COUNTIF(H$2:H256,H256)</f>
        <v>45</v>
      </c>
      <c r="G256" s="53">
        <f>COUNTIF(J$2:J256,J256)</f>
        <v>39</v>
      </c>
      <c r="H256" s="51" t="str">
        <f t="shared" si="121"/>
        <v/>
      </c>
      <c r="I256" s="52" t="str">
        <f t="shared" si="92"/>
        <v/>
      </c>
      <c r="J256" s="52" t="str">
        <f t="shared" si="93"/>
        <v/>
      </c>
      <c r="K256" s="56" t="str">
        <f t="shared" si="94"/>
        <v/>
      </c>
      <c r="L256" s="56" t="str">
        <f t="shared" si="95"/>
        <v/>
      </c>
      <c r="M256" s="7"/>
      <c r="N256" s="8"/>
      <c r="O256" s="7"/>
      <c r="P256" s="59">
        <f t="shared" si="122"/>
        <v>1</v>
      </c>
      <c r="Q256" s="59">
        <f t="shared" si="123"/>
        <v>6</v>
      </c>
      <c r="R256" s="63">
        <f t="shared" si="124"/>
        <v>4.1666666666666664E-2</v>
      </c>
      <c r="S256" s="66">
        <f t="shared" si="125"/>
        <v>4.1666666666666666E-3</v>
      </c>
      <c r="T256" s="66">
        <f t="shared" si="126"/>
        <v>0</v>
      </c>
      <c r="U256" s="52">
        <f>COUNTIF(L$2:L256,L256)</f>
        <v>39</v>
      </c>
      <c r="V256" s="52">
        <f t="shared" si="127"/>
        <v>255</v>
      </c>
      <c r="W256" s="67">
        <f t="shared" si="128"/>
        <v>4.583333333333333E-2</v>
      </c>
      <c r="X256" s="70">
        <f t="shared" si="129"/>
        <v>4.583333333333333E-2</v>
      </c>
      <c r="Y256" s="72" t="str">
        <f t="shared" si="97"/>
        <v/>
      </c>
      <c r="Z256" s="75" t="str">
        <f t="shared" si="130"/>
        <v/>
      </c>
      <c r="AA256" s="25"/>
      <c r="AB256" s="25"/>
      <c r="AC256" s="44" t="str">
        <f t="shared" si="131"/>
        <v/>
      </c>
      <c r="AD256" s="44" t="str">
        <f t="shared" si="132"/>
        <v/>
      </c>
      <c r="AE256" s="78" t="str">
        <f>IF(AD256="","",COUNTIF($AD$2:AD256,AD256))</f>
        <v/>
      </c>
      <c r="AF256" s="79" t="str">
        <f>IF(AD256="","",SUMIF(AD$2:AD256,AD256,G$2:G256))</f>
        <v/>
      </c>
      <c r="AG256" s="79" t="str">
        <f>IF(AK256&lt;&gt;"",COUNTIF($AK$1:AK255,AK256)+AK256,IF(AL256&lt;&gt;"",COUNTIF($AL$1:AL255,AL256)+AL256,""))</f>
        <v/>
      </c>
      <c r="AH256" s="79" t="str">
        <f t="shared" si="133"/>
        <v/>
      </c>
      <c r="AI256" s="79" t="str">
        <f>IF(AND(J256="M", AH256&lt;&gt;"U/A",AE256=Prizewinners!$J$1),AF256,"")</f>
        <v/>
      </c>
      <c r="AJ256" s="44" t="str">
        <f>IF(AND(J256="F",  AH256&lt;&gt;"U/A",AE256=Prizewinners!$J$16),AF256,"")</f>
        <v/>
      </c>
      <c r="AK256" s="44" t="str">
        <f t="shared" si="111"/>
        <v/>
      </c>
      <c r="AL256" s="44" t="str">
        <f t="shared" si="112"/>
        <v/>
      </c>
      <c r="AM256" s="44" t="str">
        <f t="shared" si="116"/>
        <v/>
      </c>
      <c r="AN256" s="44" t="str">
        <f t="shared" si="98"/>
        <v/>
      </c>
      <c r="AO256" s="44" t="str">
        <f t="shared" si="99"/>
        <v/>
      </c>
      <c r="AP256" s="44" t="str">
        <f t="shared" si="100"/>
        <v/>
      </c>
      <c r="AQ256" s="44" t="str">
        <f t="shared" si="113"/>
        <v/>
      </c>
    </row>
    <row r="257" spans="1:43">
      <c r="A257" s="51" t="str">
        <f t="shared" si="117"/>
        <v>,46</v>
      </c>
      <c r="B257" s="52" t="str">
        <f t="shared" si="118"/>
        <v>,40</v>
      </c>
      <c r="C257" s="50">
        <f t="shared" si="119"/>
        <v>256</v>
      </c>
      <c r="D257" s="7"/>
      <c r="E257" s="52">
        <f t="shared" si="120"/>
        <v>0</v>
      </c>
      <c r="F257" s="51">
        <f>COUNTIF(H$2:H257,H257)</f>
        <v>46</v>
      </c>
      <c r="G257" s="53">
        <f>COUNTIF(J$2:J257,J257)</f>
        <v>40</v>
      </c>
      <c r="H257" s="51" t="str">
        <f t="shared" si="121"/>
        <v/>
      </c>
      <c r="I257" s="52" t="str">
        <f t="shared" si="92"/>
        <v/>
      </c>
      <c r="J257" s="52" t="str">
        <f t="shared" si="93"/>
        <v/>
      </c>
      <c r="K257" s="56" t="str">
        <f t="shared" si="94"/>
        <v/>
      </c>
      <c r="L257" s="56" t="str">
        <f t="shared" si="95"/>
        <v/>
      </c>
      <c r="M257" s="7"/>
      <c r="N257" s="8"/>
      <c r="O257" s="7"/>
      <c r="P257" s="59">
        <f t="shared" si="122"/>
        <v>1</v>
      </c>
      <c r="Q257" s="59">
        <f t="shared" si="123"/>
        <v>6</v>
      </c>
      <c r="R257" s="63">
        <f t="shared" si="124"/>
        <v>4.1666666666666664E-2</v>
      </c>
      <c r="S257" s="66">
        <f t="shared" si="125"/>
        <v>4.1666666666666666E-3</v>
      </c>
      <c r="T257" s="66">
        <f t="shared" si="126"/>
        <v>0</v>
      </c>
      <c r="U257" s="52">
        <f>COUNTIF(L$2:L257,L257)</f>
        <v>40</v>
      </c>
      <c r="V257" s="52">
        <f t="shared" si="127"/>
        <v>256</v>
      </c>
      <c r="W257" s="67">
        <f t="shared" si="128"/>
        <v>4.583333333333333E-2</v>
      </c>
      <c r="X257" s="70">
        <f t="shared" si="129"/>
        <v>4.583333333333333E-2</v>
      </c>
      <c r="Y257" s="72" t="str">
        <f t="shared" si="97"/>
        <v/>
      </c>
      <c r="Z257" s="75" t="str">
        <f t="shared" si="130"/>
        <v/>
      </c>
      <c r="AA257" s="25"/>
      <c r="AB257" s="25"/>
      <c r="AC257" s="44" t="str">
        <f t="shared" si="131"/>
        <v/>
      </c>
      <c r="AD257" s="44" t="str">
        <f t="shared" si="132"/>
        <v/>
      </c>
      <c r="AE257" s="78" t="str">
        <f>IF(AD257="","",COUNTIF($AD$2:AD257,AD257))</f>
        <v/>
      </c>
      <c r="AF257" s="79" t="str">
        <f>IF(AD257="","",SUMIF(AD$2:AD257,AD257,G$2:G257))</f>
        <v/>
      </c>
      <c r="AG257" s="79" t="str">
        <f>IF(AK257&lt;&gt;"",COUNTIF($AK$1:AK256,AK257)+AK257,IF(AL257&lt;&gt;"",COUNTIF($AL$1:AL256,AL257)+AL257,""))</f>
        <v/>
      </c>
      <c r="AH257" s="79" t="str">
        <f t="shared" si="133"/>
        <v/>
      </c>
      <c r="AI257" s="79" t="str">
        <f>IF(AND(J257="M", AH257&lt;&gt;"U/A",AE257=Prizewinners!$J$1),AF257,"")</f>
        <v/>
      </c>
      <c r="AJ257" s="44" t="str">
        <f>IF(AND(J257="F",  AH257&lt;&gt;"U/A",AE257=Prizewinners!$J$16),AF257,"")</f>
        <v/>
      </c>
      <c r="AK257" s="44" t="str">
        <f t="shared" si="111"/>
        <v/>
      </c>
      <c r="AL257" s="44" t="str">
        <f t="shared" si="112"/>
        <v/>
      </c>
      <c r="AM257" s="44" t="str">
        <f t="shared" si="116"/>
        <v/>
      </c>
      <c r="AN257" s="44" t="str">
        <f t="shared" si="98"/>
        <v/>
      </c>
      <c r="AO257" s="44" t="str">
        <f t="shared" si="99"/>
        <v/>
      </c>
      <c r="AP257" s="44" t="str">
        <f t="shared" si="100"/>
        <v/>
      </c>
      <c r="AQ257" s="44" t="str">
        <f t="shared" si="113"/>
        <v/>
      </c>
    </row>
    <row r="258" spans="1:43">
      <c r="A258" s="51" t="str">
        <f t="shared" si="117"/>
        <v>,47</v>
      </c>
      <c r="B258" s="52" t="str">
        <f t="shared" si="118"/>
        <v>,41</v>
      </c>
      <c r="C258" s="50">
        <f t="shared" si="119"/>
        <v>257</v>
      </c>
      <c r="D258" s="7"/>
      <c r="E258" s="52">
        <f t="shared" si="120"/>
        <v>0</v>
      </c>
      <c r="F258" s="51">
        <f>COUNTIF(H$2:H258,H258)</f>
        <v>47</v>
      </c>
      <c r="G258" s="53">
        <f>COUNTIF(J$2:J258,J258)</f>
        <v>41</v>
      </c>
      <c r="H258" s="51" t="str">
        <f t="shared" si="121"/>
        <v/>
      </c>
      <c r="I258" s="52" t="str">
        <f t="shared" ref="I258:I321" si="134">IF(ISNA(VLOOKUP($D258,Runner,3,FALSE)),IF(ISNA(VLOOKUP($D258,Code,3,FALSE)),"",VLOOKUP($D258,Code,3,FALSE)),VLOOKUP($D258,Runner,3,FALSE))</f>
        <v/>
      </c>
      <c r="J258" s="52" t="str">
        <f t="shared" ref="J258:J321" si="135">IF(ISNA(VLOOKUP($D258,Runner,5,FALSE)),IF(ISNA(VLOOKUP($D258,Code,5,FALSE)),"",VLOOKUP($D258,Code,5,FALSE)),VLOOKUP($D258,Runner,5,FALSE))</f>
        <v/>
      </c>
      <c r="K258" s="56" t="str">
        <f t="shared" ref="K258:K321" si="136">IF(ISNA(VLOOKUP($D258,Runner,2,FALSE)),IF(ISNA(VLOOKUP($D258,Code,2,FALSE)),"",VLOOKUP($D258,Code,2,FALSE)),VLOOKUP($D258,Runner,2,FALSE))</f>
        <v/>
      </c>
      <c r="L258" s="56" t="str">
        <f t="shared" ref="L258:L321" si="137">IF(ISNA(VLOOKUP($D258,Runner,4,FALSE)),IF(ISNA(VLOOKUP($D258,Code,4,FALSE)),"",VLOOKUP($D258,Code,4,FALSE)),VLOOKUP($D258,Runner,4,FALSE))</f>
        <v/>
      </c>
      <c r="M258" s="7"/>
      <c r="N258" s="8"/>
      <c r="O258" s="7"/>
      <c r="P258" s="59">
        <f t="shared" si="122"/>
        <v>1</v>
      </c>
      <c r="Q258" s="59">
        <f t="shared" si="123"/>
        <v>6</v>
      </c>
      <c r="R258" s="63">
        <f t="shared" si="124"/>
        <v>4.1666666666666664E-2</v>
      </c>
      <c r="S258" s="66">
        <f t="shared" si="125"/>
        <v>4.1666666666666666E-3</v>
      </c>
      <c r="T258" s="66">
        <f t="shared" si="126"/>
        <v>0</v>
      </c>
      <c r="U258" s="52">
        <f>COUNTIF(L$2:L258,L258)</f>
        <v>41</v>
      </c>
      <c r="V258" s="52">
        <f t="shared" si="127"/>
        <v>257</v>
      </c>
      <c r="W258" s="67">
        <f t="shared" si="128"/>
        <v>4.583333333333333E-2</v>
      </c>
      <c r="X258" s="70">
        <f t="shared" si="129"/>
        <v>4.583333333333333E-2</v>
      </c>
      <c r="Y258" s="72" t="str">
        <f t="shared" ref="Y258:Y321" si="138">IF(ISNA(VLOOKUP($D258,Runner,7,FALSE)),IF(ISNA(VLOOKUP($D258,Code,6,FALSE)),"",VLOOKUP($D258,Code,6,FALSE)),VLOOKUP($D258,Runner,7,FALSE))</f>
        <v/>
      </c>
      <c r="Z258" s="75" t="str">
        <f t="shared" si="130"/>
        <v/>
      </c>
      <c r="AA258" s="25"/>
      <c r="AB258" s="25"/>
      <c r="AC258" s="44" t="str">
        <f t="shared" si="131"/>
        <v/>
      </c>
      <c r="AD258" s="44" t="str">
        <f t="shared" si="132"/>
        <v/>
      </c>
      <c r="AE258" s="78" t="str">
        <f>IF(AD258="","",COUNTIF($AD$2:AD258,AD258))</f>
        <v/>
      </c>
      <c r="AF258" s="79" t="str">
        <f>IF(AD258="","",SUMIF(AD$2:AD258,AD258,G$2:G258))</f>
        <v/>
      </c>
      <c r="AG258" s="79" t="str">
        <f>IF(AK258&lt;&gt;"",COUNTIF($AK$1:AK257,AK258)+AK258,IF(AL258&lt;&gt;"",COUNTIF($AL$1:AL257,AL258)+AL258,""))</f>
        <v/>
      </c>
      <c r="AH258" s="79" t="str">
        <f t="shared" si="133"/>
        <v/>
      </c>
      <c r="AI258" s="79" t="str">
        <f>IF(AND(J258="M", AH258&lt;&gt;"U/A",AE258=Prizewinners!$J$1),AF258,"")</f>
        <v/>
      </c>
      <c r="AJ258" s="44" t="str">
        <f>IF(AND(J258="F",  AH258&lt;&gt;"U/A",AE258=Prizewinners!$J$16),AF258,"")</f>
        <v/>
      </c>
      <c r="AK258" s="44" t="str">
        <f t="shared" si="111"/>
        <v/>
      </c>
      <c r="AL258" s="44" t="str">
        <f t="shared" si="112"/>
        <v/>
      </c>
      <c r="AM258" s="44" t="str">
        <f t="shared" si="116"/>
        <v/>
      </c>
      <c r="AN258" s="44" t="str">
        <f t="shared" ref="AN258:AN321" si="139">IF(AG258&lt;&gt;"",VLOOKUP(CONCATENATE(AD258,"1"),Scoring_Team,5,FALSE),"")</f>
        <v/>
      </c>
      <c r="AO258" s="44" t="str">
        <f t="shared" ref="AO258:AO321" si="140">IF(AG258&lt;&gt;"",VLOOKUP(CONCATENATE(AD258,"2"),Scoring_Team,5,FALSE),"")</f>
        <v/>
      </c>
      <c r="AP258" s="44" t="str">
        <f t="shared" ref="AP258:AP321" si="141">IF(AG258&lt;&gt;"",VLOOKUP(CONCATENATE(AD258,"3"),Scoring_Team,5,FALSE),"")</f>
        <v/>
      </c>
      <c r="AQ258" s="44" t="str">
        <f t="shared" si="113"/>
        <v/>
      </c>
    </row>
    <row r="259" spans="1:43">
      <c r="A259" s="51" t="str">
        <f t="shared" si="117"/>
        <v>,48</v>
      </c>
      <c r="B259" s="52" t="str">
        <f t="shared" si="118"/>
        <v>,42</v>
      </c>
      <c r="C259" s="50">
        <f t="shared" si="119"/>
        <v>258</v>
      </c>
      <c r="D259" s="7"/>
      <c r="E259" s="52">
        <f t="shared" si="120"/>
        <v>0</v>
      </c>
      <c r="F259" s="51">
        <f>COUNTIF(H$2:H259,H259)</f>
        <v>48</v>
      </c>
      <c r="G259" s="53">
        <f>COUNTIF(J$2:J259,J259)</f>
        <v>42</v>
      </c>
      <c r="H259" s="51" t="str">
        <f t="shared" si="121"/>
        <v/>
      </c>
      <c r="I259" s="52" t="str">
        <f t="shared" si="134"/>
        <v/>
      </c>
      <c r="J259" s="52" t="str">
        <f t="shared" si="135"/>
        <v/>
      </c>
      <c r="K259" s="56" t="str">
        <f t="shared" si="136"/>
        <v/>
      </c>
      <c r="L259" s="56" t="str">
        <f t="shared" si="137"/>
        <v/>
      </c>
      <c r="M259" s="7"/>
      <c r="N259" s="8"/>
      <c r="O259" s="7"/>
      <c r="P259" s="59">
        <f t="shared" si="122"/>
        <v>1</v>
      </c>
      <c r="Q259" s="59">
        <f t="shared" si="123"/>
        <v>6</v>
      </c>
      <c r="R259" s="63">
        <f t="shared" si="124"/>
        <v>4.1666666666666664E-2</v>
      </c>
      <c r="S259" s="66">
        <f t="shared" si="125"/>
        <v>4.1666666666666666E-3</v>
      </c>
      <c r="T259" s="66">
        <f t="shared" si="126"/>
        <v>0</v>
      </c>
      <c r="U259" s="52">
        <f>COUNTIF(L$2:L259,L259)</f>
        <v>42</v>
      </c>
      <c r="V259" s="52">
        <f t="shared" si="127"/>
        <v>258</v>
      </c>
      <c r="W259" s="67">
        <f t="shared" si="128"/>
        <v>4.583333333333333E-2</v>
      </c>
      <c r="X259" s="70">
        <f t="shared" si="129"/>
        <v>4.583333333333333E-2</v>
      </c>
      <c r="Y259" s="72" t="str">
        <f t="shared" si="138"/>
        <v/>
      </c>
      <c r="Z259" s="75" t="str">
        <f t="shared" si="130"/>
        <v/>
      </c>
      <c r="AA259" s="25"/>
      <c r="AB259" s="25"/>
      <c r="AC259" s="44" t="str">
        <f t="shared" si="131"/>
        <v/>
      </c>
      <c r="AD259" s="44" t="str">
        <f t="shared" si="132"/>
        <v/>
      </c>
      <c r="AE259" s="78" t="str">
        <f>IF(AD259="","",COUNTIF($AD$2:AD259,AD259))</f>
        <v/>
      </c>
      <c r="AF259" s="79" t="str">
        <f>IF(AD259="","",SUMIF(AD$2:AD259,AD259,G$2:G259))</f>
        <v/>
      </c>
      <c r="AG259" s="79" t="str">
        <f>IF(AK259&lt;&gt;"",COUNTIF($AK$1:AK258,AK259)+AK259,IF(AL259&lt;&gt;"",COUNTIF($AL$1:AL258,AL259)+AL259,""))</f>
        <v/>
      </c>
      <c r="AH259" s="79" t="str">
        <f t="shared" si="133"/>
        <v/>
      </c>
      <c r="AI259" s="79" t="str">
        <f>IF(AND(J259="M", AH259&lt;&gt;"U/A",AE259=Prizewinners!$J$1),AF259,"")</f>
        <v/>
      </c>
      <c r="AJ259" s="44" t="str">
        <f>IF(AND(J259="F",  AH259&lt;&gt;"U/A",AE259=Prizewinners!$J$16),AF259,"")</f>
        <v/>
      </c>
      <c r="AK259" s="44" t="str">
        <f t="shared" ref="AK259:AK322" si="142">IF(AI259&lt;&gt;"",RANK(AI259,AI$2:AI$501,1),"")</f>
        <v/>
      </c>
      <c r="AL259" s="44" t="str">
        <f t="shared" ref="AL259:AL322" si="143">IF(AJ259&lt;&gt;"",RANK(AJ259,AJ$2:AJ$501,1),"")</f>
        <v/>
      </c>
      <c r="AM259" s="44" t="str">
        <f t="shared" si="116"/>
        <v/>
      </c>
      <c r="AN259" s="44" t="str">
        <f t="shared" si="139"/>
        <v/>
      </c>
      <c r="AO259" s="44" t="str">
        <f t="shared" si="140"/>
        <v/>
      </c>
      <c r="AP259" s="44" t="str">
        <f t="shared" si="141"/>
        <v/>
      </c>
      <c r="AQ259" s="44" t="str">
        <f t="shared" ref="AQ259:AQ322" si="144">K259</f>
        <v/>
      </c>
    </row>
    <row r="260" spans="1:43">
      <c r="A260" s="51" t="str">
        <f t="shared" si="117"/>
        <v>,49</v>
      </c>
      <c r="B260" s="52" t="str">
        <f t="shared" si="118"/>
        <v>,43</v>
      </c>
      <c r="C260" s="50">
        <f t="shared" si="119"/>
        <v>259</v>
      </c>
      <c r="D260" s="7"/>
      <c r="E260" s="52">
        <f t="shared" si="120"/>
        <v>0</v>
      </c>
      <c r="F260" s="51">
        <f>COUNTIF(H$2:H260,H260)</f>
        <v>49</v>
      </c>
      <c r="G260" s="53">
        <f>COUNTIF(J$2:J260,J260)</f>
        <v>43</v>
      </c>
      <c r="H260" s="51" t="str">
        <f t="shared" si="121"/>
        <v/>
      </c>
      <c r="I260" s="52" t="str">
        <f t="shared" si="134"/>
        <v/>
      </c>
      <c r="J260" s="52" t="str">
        <f t="shared" si="135"/>
        <v/>
      </c>
      <c r="K260" s="56" t="str">
        <f t="shared" si="136"/>
        <v/>
      </c>
      <c r="L260" s="56" t="str">
        <f t="shared" si="137"/>
        <v/>
      </c>
      <c r="M260" s="7"/>
      <c r="N260" s="8"/>
      <c r="O260" s="7"/>
      <c r="P260" s="59">
        <f t="shared" si="122"/>
        <v>1</v>
      </c>
      <c r="Q260" s="59">
        <f t="shared" si="123"/>
        <v>6</v>
      </c>
      <c r="R260" s="63">
        <f t="shared" si="124"/>
        <v>4.1666666666666664E-2</v>
      </c>
      <c r="S260" s="66">
        <f t="shared" si="125"/>
        <v>4.1666666666666666E-3</v>
      </c>
      <c r="T260" s="66">
        <f t="shared" si="126"/>
        <v>0</v>
      </c>
      <c r="U260" s="52">
        <f>COUNTIF(L$2:L260,L260)</f>
        <v>43</v>
      </c>
      <c r="V260" s="52">
        <f t="shared" si="127"/>
        <v>259</v>
      </c>
      <c r="W260" s="67">
        <f t="shared" si="128"/>
        <v>4.583333333333333E-2</v>
      </c>
      <c r="X260" s="70">
        <f t="shared" si="129"/>
        <v>4.583333333333333E-2</v>
      </c>
      <c r="Y260" s="72" t="str">
        <f t="shared" si="138"/>
        <v/>
      </c>
      <c r="Z260" s="75" t="str">
        <f t="shared" si="130"/>
        <v/>
      </c>
      <c r="AA260" s="25"/>
      <c r="AB260" s="25"/>
      <c r="AC260" s="44" t="str">
        <f t="shared" si="131"/>
        <v/>
      </c>
      <c r="AD260" s="44" t="str">
        <f t="shared" si="132"/>
        <v/>
      </c>
      <c r="AE260" s="78" t="str">
        <f>IF(AD260="","",COUNTIF($AD$2:AD260,AD260))</f>
        <v/>
      </c>
      <c r="AF260" s="79" t="str">
        <f>IF(AD260="","",SUMIF(AD$2:AD260,AD260,G$2:G260))</f>
        <v/>
      </c>
      <c r="AG260" s="79" t="str">
        <f>IF(AK260&lt;&gt;"",COUNTIF($AK$1:AK259,AK260)+AK260,IF(AL260&lt;&gt;"",COUNTIF($AL$1:AL259,AL260)+AL260,""))</f>
        <v/>
      </c>
      <c r="AH260" s="79" t="str">
        <f t="shared" si="133"/>
        <v/>
      </c>
      <c r="AI260" s="79" t="str">
        <f>IF(AND(J260="M", AH260&lt;&gt;"U/A",AE260=Prizewinners!$J$1),AF260,"")</f>
        <v/>
      </c>
      <c r="AJ260" s="44" t="str">
        <f>IF(AND(J260="F",  AH260&lt;&gt;"U/A",AE260=Prizewinners!$J$16),AF260,"")</f>
        <v/>
      </c>
      <c r="AK260" s="44" t="str">
        <f t="shared" si="142"/>
        <v/>
      </c>
      <c r="AL260" s="44" t="str">
        <f t="shared" si="143"/>
        <v/>
      </c>
      <c r="AM260" s="44" t="str">
        <f t="shared" si="116"/>
        <v/>
      </c>
      <c r="AN260" s="44" t="str">
        <f t="shared" si="139"/>
        <v/>
      </c>
      <c r="AO260" s="44" t="str">
        <f t="shared" si="140"/>
        <v/>
      </c>
      <c r="AP260" s="44" t="str">
        <f t="shared" si="141"/>
        <v/>
      </c>
      <c r="AQ260" s="44" t="str">
        <f t="shared" si="144"/>
        <v/>
      </c>
    </row>
    <row r="261" spans="1:43">
      <c r="A261" s="51" t="str">
        <f t="shared" si="117"/>
        <v>,50</v>
      </c>
      <c r="B261" s="52" t="str">
        <f t="shared" si="118"/>
        <v>,44</v>
      </c>
      <c r="C261" s="50">
        <f t="shared" si="119"/>
        <v>260</v>
      </c>
      <c r="D261" s="7"/>
      <c r="E261" s="52">
        <f t="shared" si="120"/>
        <v>0</v>
      </c>
      <c r="F261" s="51">
        <f>COUNTIF(H$2:H261,H261)</f>
        <v>50</v>
      </c>
      <c r="G261" s="53">
        <f>COUNTIF(J$2:J261,J261)</f>
        <v>44</v>
      </c>
      <c r="H261" s="51" t="str">
        <f t="shared" si="121"/>
        <v/>
      </c>
      <c r="I261" s="52" t="str">
        <f t="shared" si="134"/>
        <v/>
      </c>
      <c r="J261" s="52" t="str">
        <f t="shared" si="135"/>
        <v/>
      </c>
      <c r="K261" s="56" t="str">
        <f t="shared" si="136"/>
        <v/>
      </c>
      <c r="L261" s="56" t="str">
        <f t="shared" si="137"/>
        <v/>
      </c>
      <c r="M261" s="7"/>
      <c r="N261" s="8"/>
      <c r="O261" s="7"/>
      <c r="P261" s="59">
        <f t="shared" si="122"/>
        <v>1</v>
      </c>
      <c r="Q261" s="59">
        <f t="shared" si="123"/>
        <v>6</v>
      </c>
      <c r="R261" s="63">
        <f t="shared" si="124"/>
        <v>4.1666666666666664E-2</v>
      </c>
      <c r="S261" s="66">
        <f t="shared" si="125"/>
        <v>4.1666666666666666E-3</v>
      </c>
      <c r="T261" s="66">
        <f t="shared" si="126"/>
        <v>0</v>
      </c>
      <c r="U261" s="52">
        <f>COUNTIF(L$2:L261,L261)</f>
        <v>44</v>
      </c>
      <c r="V261" s="52">
        <f t="shared" si="127"/>
        <v>260</v>
      </c>
      <c r="W261" s="67">
        <f t="shared" si="128"/>
        <v>4.583333333333333E-2</v>
      </c>
      <c r="X261" s="70">
        <f t="shared" si="129"/>
        <v>4.583333333333333E-2</v>
      </c>
      <c r="Y261" s="72" t="str">
        <f t="shared" si="138"/>
        <v/>
      </c>
      <c r="Z261" s="75" t="str">
        <f t="shared" si="130"/>
        <v/>
      </c>
      <c r="AA261" s="25"/>
      <c r="AB261" s="25"/>
      <c r="AC261" s="44" t="str">
        <f t="shared" si="131"/>
        <v/>
      </c>
      <c r="AD261" s="44" t="str">
        <f t="shared" si="132"/>
        <v/>
      </c>
      <c r="AE261" s="78" t="str">
        <f>IF(AD261="","",COUNTIF($AD$2:AD261,AD261))</f>
        <v/>
      </c>
      <c r="AF261" s="79" t="str">
        <f>IF(AD261="","",SUMIF(AD$2:AD261,AD261,G$2:G261))</f>
        <v/>
      </c>
      <c r="AG261" s="79" t="str">
        <f>IF(AK261&lt;&gt;"",COUNTIF($AK$1:AK260,AK261)+AK261,IF(AL261&lt;&gt;"",COUNTIF($AL$1:AL260,AL261)+AL261,""))</f>
        <v/>
      </c>
      <c r="AH261" s="79" t="str">
        <f t="shared" si="133"/>
        <v/>
      </c>
      <c r="AI261" s="79" t="str">
        <f>IF(AND(J261="M", AH261&lt;&gt;"U/A",AE261=Prizewinners!$J$1),AF261,"")</f>
        <v/>
      </c>
      <c r="AJ261" s="44" t="str">
        <f>IF(AND(J261="F",  AH261&lt;&gt;"U/A",AE261=Prizewinners!$J$16),AF261,"")</f>
        <v/>
      </c>
      <c r="AK261" s="44" t="str">
        <f t="shared" si="142"/>
        <v/>
      </c>
      <c r="AL261" s="44" t="str">
        <f t="shared" si="143"/>
        <v/>
      </c>
      <c r="AM261" s="44" t="str">
        <f t="shared" si="116"/>
        <v/>
      </c>
      <c r="AN261" s="44" t="str">
        <f t="shared" si="139"/>
        <v/>
      </c>
      <c r="AO261" s="44" t="str">
        <f t="shared" si="140"/>
        <v/>
      </c>
      <c r="AP261" s="44" t="str">
        <f t="shared" si="141"/>
        <v/>
      </c>
      <c r="AQ261" s="44" t="str">
        <f t="shared" si="144"/>
        <v/>
      </c>
    </row>
    <row r="262" spans="1:43">
      <c r="A262" s="51" t="str">
        <f t="shared" si="117"/>
        <v>,51</v>
      </c>
      <c r="B262" s="52" t="str">
        <f t="shared" si="118"/>
        <v>,45</v>
      </c>
      <c r="C262" s="50">
        <f t="shared" si="119"/>
        <v>261</v>
      </c>
      <c r="D262" s="7"/>
      <c r="E262" s="52">
        <f t="shared" si="120"/>
        <v>0</v>
      </c>
      <c r="F262" s="51">
        <f>COUNTIF(H$2:H262,H262)</f>
        <v>51</v>
      </c>
      <c r="G262" s="53">
        <f>COUNTIF(J$2:J262,J262)</f>
        <v>45</v>
      </c>
      <c r="H262" s="51" t="str">
        <f t="shared" si="121"/>
        <v/>
      </c>
      <c r="I262" s="52" t="str">
        <f t="shared" si="134"/>
        <v/>
      </c>
      <c r="J262" s="52" t="str">
        <f t="shared" si="135"/>
        <v/>
      </c>
      <c r="K262" s="56" t="str">
        <f t="shared" si="136"/>
        <v/>
      </c>
      <c r="L262" s="56" t="str">
        <f t="shared" si="137"/>
        <v/>
      </c>
      <c r="M262" s="7"/>
      <c r="N262" s="8"/>
      <c r="O262" s="7"/>
      <c r="P262" s="59">
        <f t="shared" si="122"/>
        <v>1</v>
      </c>
      <c r="Q262" s="59">
        <f t="shared" si="123"/>
        <v>6</v>
      </c>
      <c r="R262" s="63">
        <f t="shared" si="124"/>
        <v>4.1666666666666664E-2</v>
      </c>
      <c r="S262" s="66">
        <f t="shared" si="125"/>
        <v>4.1666666666666666E-3</v>
      </c>
      <c r="T262" s="66">
        <f t="shared" si="126"/>
        <v>0</v>
      </c>
      <c r="U262" s="52">
        <f>COUNTIF(L$2:L262,L262)</f>
        <v>45</v>
      </c>
      <c r="V262" s="52">
        <f t="shared" si="127"/>
        <v>261</v>
      </c>
      <c r="W262" s="67">
        <f t="shared" si="128"/>
        <v>4.583333333333333E-2</v>
      </c>
      <c r="X262" s="70">
        <f t="shared" si="129"/>
        <v>4.583333333333333E-2</v>
      </c>
      <c r="Y262" s="72" t="str">
        <f t="shared" si="138"/>
        <v/>
      </c>
      <c r="Z262" s="75" t="str">
        <f t="shared" si="130"/>
        <v/>
      </c>
      <c r="AA262" s="25"/>
      <c r="AB262" s="25"/>
      <c r="AC262" s="44" t="str">
        <f t="shared" si="131"/>
        <v/>
      </c>
      <c r="AD262" s="44" t="str">
        <f t="shared" si="132"/>
        <v/>
      </c>
      <c r="AE262" s="78" t="str">
        <f>IF(AD262="","",COUNTIF($AD$2:AD262,AD262))</f>
        <v/>
      </c>
      <c r="AF262" s="79" t="str">
        <f>IF(AD262="","",SUMIF(AD$2:AD262,AD262,G$2:G262))</f>
        <v/>
      </c>
      <c r="AG262" s="79" t="str">
        <f>IF(AK262&lt;&gt;"",COUNTIF($AK$1:AK261,AK262)+AK262,IF(AL262&lt;&gt;"",COUNTIF($AL$1:AL261,AL262)+AL262,""))</f>
        <v/>
      </c>
      <c r="AH262" s="79" t="str">
        <f t="shared" si="133"/>
        <v/>
      </c>
      <c r="AI262" s="79" t="str">
        <f>IF(AND(J262="M", AH262&lt;&gt;"U/A",AE262=Prizewinners!$J$1),AF262,"")</f>
        <v/>
      </c>
      <c r="AJ262" s="44" t="str">
        <f>IF(AND(J262="F",  AH262&lt;&gt;"U/A",AE262=Prizewinners!$J$16),AF262,"")</f>
        <v/>
      </c>
      <c r="AK262" s="44" t="str">
        <f t="shared" si="142"/>
        <v/>
      </c>
      <c r="AL262" s="44" t="str">
        <f t="shared" si="143"/>
        <v/>
      </c>
      <c r="AM262" s="44" t="str">
        <f t="shared" si="116"/>
        <v/>
      </c>
      <c r="AN262" s="44" t="str">
        <f t="shared" si="139"/>
        <v/>
      </c>
      <c r="AO262" s="44" t="str">
        <f t="shared" si="140"/>
        <v/>
      </c>
      <c r="AP262" s="44" t="str">
        <f t="shared" si="141"/>
        <v/>
      </c>
      <c r="AQ262" s="44" t="str">
        <f t="shared" si="144"/>
        <v/>
      </c>
    </row>
    <row r="263" spans="1:43">
      <c r="A263" s="51" t="str">
        <f t="shared" si="117"/>
        <v>,52</v>
      </c>
      <c r="B263" s="52" t="str">
        <f t="shared" si="118"/>
        <v>,46</v>
      </c>
      <c r="C263" s="50">
        <f t="shared" si="119"/>
        <v>262</v>
      </c>
      <c r="D263" s="7"/>
      <c r="E263" s="52">
        <f t="shared" si="120"/>
        <v>0</v>
      </c>
      <c r="F263" s="51">
        <f>COUNTIF(H$2:H263,H263)</f>
        <v>52</v>
      </c>
      <c r="G263" s="53">
        <f>COUNTIF(J$2:J263,J263)</f>
        <v>46</v>
      </c>
      <c r="H263" s="51" t="str">
        <f t="shared" si="121"/>
        <v/>
      </c>
      <c r="I263" s="52" t="str">
        <f t="shared" si="134"/>
        <v/>
      </c>
      <c r="J263" s="52" t="str">
        <f t="shared" si="135"/>
        <v/>
      </c>
      <c r="K263" s="56" t="str">
        <f t="shared" si="136"/>
        <v/>
      </c>
      <c r="L263" s="56" t="str">
        <f t="shared" si="137"/>
        <v/>
      </c>
      <c r="M263" s="7"/>
      <c r="N263" s="8"/>
      <c r="O263" s="7"/>
      <c r="P263" s="59">
        <f t="shared" si="122"/>
        <v>1</v>
      </c>
      <c r="Q263" s="59">
        <f t="shared" si="123"/>
        <v>6</v>
      </c>
      <c r="R263" s="63">
        <f t="shared" si="124"/>
        <v>4.1666666666666664E-2</v>
      </c>
      <c r="S263" s="66">
        <f t="shared" si="125"/>
        <v>4.1666666666666666E-3</v>
      </c>
      <c r="T263" s="66">
        <f t="shared" si="126"/>
        <v>0</v>
      </c>
      <c r="U263" s="52">
        <f>COUNTIF(L$2:L263,L263)</f>
        <v>46</v>
      </c>
      <c r="V263" s="52">
        <f t="shared" si="127"/>
        <v>262</v>
      </c>
      <c r="W263" s="67">
        <f t="shared" si="128"/>
        <v>4.583333333333333E-2</v>
      </c>
      <c r="X263" s="70">
        <f t="shared" si="129"/>
        <v>4.583333333333333E-2</v>
      </c>
      <c r="Y263" s="72" t="str">
        <f t="shared" si="138"/>
        <v/>
      </c>
      <c r="Z263" s="75" t="str">
        <f t="shared" si="130"/>
        <v/>
      </c>
      <c r="AA263" s="25"/>
      <c r="AB263" s="25"/>
      <c r="AC263" s="44" t="str">
        <f t="shared" si="131"/>
        <v/>
      </c>
      <c r="AD263" s="44" t="str">
        <f t="shared" si="132"/>
        <v/>
      </c>
      <c r="AE263" s="78" t="str">
        <f>IF(AD263="","",COUNTIF($AD$2:AD263,AD263))</f>
        <v/>
      </c>
      <c r="AF263" s="79" t="str">
        <f>IF(AD263="","",SUMIF(AD$2:AD263,AD263,G$2:G263))</f>
        <v/>
      </c>
      <c r="AG263" s="79" t="str">
        <f>IF(AK263&lt;&gt;"",COUNTIF($AK$1:AK262,AK263)+AK263,IF(AL263&lt;&gt;"",COUNTIF($AL$1:AL262,AL263)+AL263,""))</f>
        <v/>
      </c>
      <c r="AH263" s="79" t="str">
        <f t="shared" si="133"/>
        <v/>
      </c>
      <c r="AI263" s="79" t="str">
        <f>IF(AND(J263="M", AH263&lt;&gt;"U/A",AE263=Prizewinners!$J$1),AF263,"")</f>
        <v/>
      </c>
      <c r="AJ263" s="44" t="str">
        <f>IF(AND(J263="F",  AH263&lt;&gt;"U/A",AE263=Prizewinners!$J$16),AF263,"")</f>
        <v/>
      </c>
      <c r="AK263" s="44" t="str">
        <f t="shared" si="142"/>
        <v/>
      </c>
      <c r="AL263" s="44" t="str">
        <f t="shared" si="143"/>
        <v/>
      </c>
      <c r="AM263" s="44" t="str">
        <f t="shared" si="116"/>
        <v/>
      </c>
      <c r="AN263" s="44" t="str">
        <f t="shared" si="139"/>
        <v/>
      </c>
      <c r="AO263" s="44" t="str">
        <f t="shared" si="140"/>
        <v/>
      </c>
      <c r="AP263" s="44" t="str">
        <f t="shared" si="141"/>
        <v/>
      </c>
      <c r="AQ263" s="44" t="str">
        <f t="shared" si="144"/>
        <v/>
      </c>
    </row>
    <row r="264" spans="1:43">
      <c r="A264" s="51" t="str">
        <f t="shared" si="117"/>
        <v>,53</v>
      </c>
      <c r="B264" s="52" t="str">
        <f t="shared" si="118"/>
        <v>,47</v>
      </c>
      <c r="C264" s="50">
        <f t="shared" si="119"/>
        <v>263</v>
      </c>
      <c r="D264" s="7"/>
      <c r="E264" s="52">
        <f t="shared" si="120"/>
        <v>0</v>
      </c>
      <c r="F264" s="51">
        <f>COUNTIF(H$2:H264,H264)</f>
        <v>53</v>
      </c>
      <c r="G264" s="53">
        <f>COUNTIF(J$2:J264,J264)</f>
        <v>47</v>
      </c>
      <c r="H264" s="51" t="str">
        <f t="shared" si="121"/>
        <v/>
      </c>
      <c r="I264" s="52" t="str">
        <f t="shared" si="134"/>
        <v/>
      </c>
      <c r="J264" s="52" t="str">
        <f t="shared" si="135"/>
        <v/>
      </c>
      <c r="K264" s="56" t="str">
        <f t="shared" si="136"/>
        <v/>
      </c>
      <c r="L264" s="56" t="str">
        <f t="shared" si="137"/>
        <v/>
      </c>
      <c r="M264" s="7"/>
      <c r="N264" s="8"/>
      <c r="O264" s="7"/>
      <c r="P264" s="59">
        <f t="shared" si="122"/>
        <v>1</v>
      </c>
      <c r="Q264" s="59">
        <f t="shared" si="123"/>
        <v>6</v>
      </c>
      <c r="R264" s="63">
        <f t="shared" si="124"/>
        <v>4.1666666666666664E-2</v>
      </c>
      <c r="S264" s="66">
        <f t="shared" si="125"/>
        <v>4.1666666666666666E-3</v>
      </c>
      <c r="T264" s="66">
        <f t="shared" si="126"/>
        <v>0</v>
      </c>
      <c r="U264" s="52">
        <f>COUNTIF(L$2:L264,L264)</f>
        <v>47</v>
      </c>
      <c r="V264" s="52">
        <f t="shared" si="127"/>
        <v>263</v>
      </c>
      <c r="W264" s="67">
        <f t="shared" si="128"/>
        <v>4.583333333333333E-2</v>
      </c>
      <c r="X264" s="70">
        <f t="shared" si="129"/>
        <v>4.583333333333333E-2</v>
      </c>
      <c r="Y264" s="72" t="str">
        <f t="shared" si="138"/>
        <v/>
      </c>
      <c r="Z264" s="75" t="str">
        <f t="shared" si="130"/>
        <v/>
      </c>
      <c r="AA264" s="25"/>
      <c r="AB264" s="25"/>
      <c r="AC264" s="44" t="str">
        <f t="shared" si="131"/>
        <v/>
      </c>
      <c r="AD264" s="44" t="str">
        <f t="shared" si="132"/>
        <v/>
      </c>
      <c r="AE264" s="78" t="str">
        <f>IF(AD264="","",COUNTIF($AD$2:AD264,AD264))</f>
        <v/>
      </c>
      <c r="AF264" s="79" t="str">
        <f>IF(AD264="","",SUMIF(AD$2:AD264,AD264,G$2:G264))</f>
        <v/>
      </c>
      <c r="AG264" s="79" t="str">
        <f>IF(AK264&lt;&gt;"",COUNTIF($AK$1:AK263,AK264)+AK264,IF(AL264&lt;&gt;"",COUNTIF($AL$1:AL263,AL264)+AL264,""))</f>
        <v/>
      </c>
      <c r="AH264" s="79" t="str">
        <f t="shared" si="133"/>
        <v/>
      </c>
      <c r="AI264" s="79" t="str">
        <f>IF(AND(J264="M", AH264&lt;&gt;"U/A",AE264=Prizewinners!$J$1),AF264,"")</f>
        <v/>
      </c>
      <c r="AJ264" s="44" t="str">
        <f>IF(AND(J264="F",  AH264&lt;&gt;"U/A",AE264=Prizewinners!$J$16),AF264,"")</f>
        <v/>
      </c>
      <c r="AK264" s="44" t="str">
        <f t="shared" si="142"/>
        <v/>
      </c>
      <c r="AL264" s="44" t="str">
        <f t="shared" si="143"/>
        <v/>
      </c>
      <c r="AM264" s="44" t="str">
        <f t="shared" si="116"/>
        <v/>
      </c>
      <c r="AN264" s="44" t="str">
        <f t="shared" si="139"/>
        <v/>
      </c>
      <c r="AO264" s="44" t="str">
        <f t="shared" si="140"/>
        <v/>
      </c>
      <c r="AP264" s="44" t="str">
        <f t="shared" si="141"/>
        <v/>
      </c>
      <c r="AQ264" s="44" t="str">
        <f t="shared" si="144"/>
        <v/>
      </c>
    </row>
    <row r="265" spans="1:43">
      <c r="A265" s="51" t="str">
        <f t="shared" si="117"/>
        <v>,54</v>
      </c>
      <c r="B265" s="52" t="str">
        <f t="shared" si="118"/>
        <v>,48</v>
      </c>
      <c r="C265" s="50">
        <f t="shared" si="119"/>
        <v>264</v>
      </c>
      <c r="D265" s="7"/>
      <c r="E265" s="52">
        <f t="shared" si="120"/>
        <v>0</v>
      </c>
      <c r="F265" s="51">
        <f>COUNTIF(H$2:H265,H265)</f>
        <v>54</v>
      </c>
      <c r="G265" s="53">
        <f>COUNTIF(J$2:J265,J265)</f>
        <v>48</v>
      </c>
      <c r="H265" s="51" t="str">
        <f t="shared" si="121"/>
        <v/>
      </c>
      <c r="I265" s="52" t="str">
        <f t="shared" si="134"/>
        <v/>
      </c>
      <c r="J265" s="52" t="str">
        <f t="shared" si="135"/>
        <v/>
      </c>
      <c r="K265" s="56" t="str">
        <f t="shared" si="136"/>
        <v/>
      </c>
      <c r="L265" s="56" t="str">
        <f t="shared" si="137"/>
        <v/>
      </c>
      <c r="M265" s="7"/>
      <c r="N265" s="8"/>
      <c r="O265" s="7"/>
      <c r="P265" s="59">
        <f t="shared" si="122"/>
        <v>1</v>
      </c>
      <c r="Q265" s="59">
        <f t="shared" si="123"/>
        <v>6</v>
      </c>
      <c r="R265" s="63">
        <f t="shared" si="124"/>
        <v>4.1666666666666664E-2</v>
      </c>
      <c r="S265" s="66">
        <f t="shared" si="125"/>
        <v>4.1666666666666666E-3</v>
      </c>
      <c r="T265" s="66">
        <f t="shared" si="126"/>
        <v>0</v>
      </c>
      <c r="U265" s="52">
        <f>COUNTIF(L$2:L265,L265)</f>
        <v>48</v>
      </c>
      <c r="V265" s="52">
        <f t="shared" si="127"/>
        <v>264</v>
      </c>
      <c r="W265" s="67">
        <f t="shared" si="128"/>
        <v>4.583333333333333E-2</v>
      </c>
      <c r="X265" s="70">
        <f t="shared" si="129"/>
        <v>4.583333333333333E-2</v>
      </c>
      <c r="Y265" s="72" t="str">
        <f t="shared" si="138"/>
        <v/>
      </c>
      <c r="Z265" s="75" t="str">
        <f t="shared" si="130"/>
        <v/>
      </c>
      <c r="AA265" s="25"/>
      <c r="AB265" s="25"/>
      <c r="AC265" s="44" t="str">
        <f t="shared" si="131"/>
        <v/>
      </c>
      <c r="AD265" s="44" t="str">
        <f t="shared" si="132"/>
        <v/>
      </c>
      <c r="AE265" s="78" t="str">
        <f>IF(AD265="","",COUNTIF($AD$2:AD265,AD265))</f>
        <v/>
      </c>
      <c r="AF265" s="79" t="str">
        <f>IF(AD265="","",SUMIF(AD$2:AD265,AD265,G$2:G265))</f>
        <v/>
      </c>
      <c r="AG265" s="79" t="str">
        <f>IF(AK265&lt;&gt;"",COUNTIF($AK$1:AK264,AK265)+AK265,IF(AL265&lt;&gt;"",COUNTIF($AL$1:AL264,AL265)+AL265,""))</f>
        <v/>
      </c>
      <c r="AH265" s="79" t="str">
        <f t="shared" si="133"/>
        <v/>
      </c>
      <c r="AI265" s="79" t="str">
        <f>IF(AND(J265="M", AH265&lt;&gt;"U/A",AE265=Prizewinners!$J$1),AF265,"")</f>
        <v/>
      </c>
      <c r="AJ265" s="44" t="str">
        <f>IF(AND(J265="F",  AH265&lt;&gt;"U/A",AE265=Prizewinners!$J$16),AF265,"")</f>
        <v/>
      </c>
      <c r="AK265" s="44" t="str">
        <f t="shared" si="142"/>
        <v/>
      </c>
      <c r="AL265" s="44" t="str">
        <f t="shared" si="143"/>
        <v/>
      </c>
      <c r="AM265" s="44" t="str">
        <f t="shared" ref="AM265:AM328" si="145">CONCATENATE(AD265,AE265)</f>
        <v/>
      </c>
      <c r="AN265" s="44" t="str">
        <f t="shared" si="139"/>
        <v/>
      </c>
      <c r="AO265" s="44" t="str">
        <f t="shared" si="140"/>
        <v/>
      </c>
      <c r="AP265" s="44" t="str">
        <f t="shared" si="141"/>
        <v/>
      </c>
      <c r="AQ265" s="44" t="str">
        <f t="shared" si="144"/>
        <v/>
      </c>
    </row>
    <row r="266" spans="1:43">
      <c r="A266" s="51" t="str">
        <f t="shared" si="117"/>
        <v>,55</v>
      </c>
      <c r="B266" s="52" t="str">
        <f t="shared" si="118"/>
        <v>,49</v>
      </c>
      <c r="C266" s="50">
        <f t="shared" si="119"/>
        <v>265</v>
      </c>
      <c r="D266" s="7"/>
      <c r="E266" s="52">
        <f t="shared" si="120"/>
        <v>0</v>
      </c>
      <c r="F266" s="51">
        <f>COUNTIF(H$2:H266,H266)</f>
        <v>55</v>
      </c>
      <c r="G266" s="53">
        <f>COUNTIF(J$2:J266,J266)</f>
        <v>49</v>
      </c>
      <c r="H266" s="51" t="str">
        <f t="shared" si="121"/>
        <v/>
      </c>
      <c r="I266" s="52" t="str">
        <f t="shared" si="134"/>
        <v/>
      </c>
      <c r="J266" s="52" t="str">
        <f t="shared" si="135"/>
        <v/>
      </c>
      <c r="K266" s="56" t="str">
        <f t="shared" si="136"/>
        <v/>
      </c>
      <c r="L266" s="56" t="str">
        <f t="shared" si="137"/>
        <v/>
      </c>
      <c r="M266" s="7"/>
      <c r="N266" s="8"/>
      <c r="O266" s="7"/>
      <c r="P266" s="59">
        <f t="shared" si="122"/>
        <v>1</v>
      </c>
      <c r="Q266" s="59">
        <f t="shared" si="123"/>
        <v>6</v>
      </c>
      <c r="R266" s="63">
        <f t="shared" si="124"/>
        <v>4.1666666666666664E-2</v>
      </c>
      <c r="S266" s="66">
        <f t="shared" si="125"/>
        <v>4.1666666666666666E-3</v>
      </c>
      <c r="T266" s="66">
        <f t="shared" si="126"/>
        <v>0</v>
      </c>
      <c r="U266" s="52">
        <f>COUNTIF(L$2:L266,L266)</f>
        <v>49</v>
      </c>
      <c r="V266" s="52">
        <f t="shared" si="127"/>
        <v>265</v>
      </c>
      <c r="W266" s="67">
        <f t="shared" si="128"/>
        <v>4.583333333333333E-2</v>
      </c>
      <c r="X266" s="70">
        <f t="shared" si="129"/>
        <v>4.583333333333333E-2</v>
      </c>
      <c r="Y266" s="72" t="str">
        <f t="shared" si="138"/>
        <v/>
      </c>
      <c r="Z266" s="75" t="str">
        <f t="shared" si="130"/>
        <v/>
      </c>
      <c r="AA266" s="25"/>
      <c r="AB266" s="25"/>
      <c r="AC266" s="44" t="str">
        <f t="shared" si="131"/>
        <v/>
      </c>
      <c r="AD266" s="44" t="str">
        <f t="shared" si="132"/>
        <v/>
      </c>
      <c r="AE266" s="78" t="str">
        <f>IF(AD266="","",COUNTIF($AD$2:AD266,AD266))</f>
        <v/>
      </c>
      <c r="AF266" s="79" t="str">
        <f>IF(AD266="","",SUMIF(AD$2:AD266,AD266,G$2:G266))</f>
        <v/>
      </c>
      <c r="AG266" s="79" t="str">
        <f>IF(AK266&lt;&gt;"",COUNTIF($AK$1:AK265,AK266)+AK266,IF(AL266&lt;&gt;"",COUNTIF($AL$1:AL265,AL266)+AL266,""))</f>
        <v/>
      </c>
      <c r="AH266" s="79" t="str">
        <f t="shared" si="133"/>
        <v/>
      </c>
      <c r="AI266" s="79" t="str">
        <f>IF(AND(J266="M", AH266&lt;&gt;"U/A",AE266=Prizewinners!$J$1),AF266,"")</f>
        <v/>
      </c>
      <c r="AJ266" s="44" t="str">
        <f>IF(AND(J266="F",  AH266&lt;&gt;"U/A",AE266=Prizewinners!$J$16),AF266,"")</f>
        <v/>
      </c>
      <c r="AK266" s="44" t="str">
        <f t="shared" si="142"/>
        <v/>
      </c>
      <c r="AL266" s="44" t="str">
        <f t="shared" si="143"/>
        <v/>
      </c>
      <c r="AM266" s="44" t="str">
        <f t="shared" si="145"/>
        <v/>
      </c>
      <c r="AN266" s="44" t="str">
        <f t="shared" si="139"/>
        <v/>
      </c>
      <c r="AO266" s="44" t="str">
        <f t="shared" si="140"/>
        <v/>
      </c>
      <c r="AP266" s="44" t="str">
        <f t="shared" si="141"/>
        <v/>
      </c>
      <c r="AQ266" s="44" t="str">
        <f t="shared" si="144"/>
        <v/>
      </c>
    </row>
    <row r="267" spans="1:43">
      <c r="A267" s="51" t="str">
        <f t="shared" si="117"/>
        <v>,56</v>
      </c>
      <c r="B267" s="52" t="str">
        <f t="shared" si="118"/>
        <v>,50</v>
      </c>
      <c r="C267" s="50">
        <f t="shared" si="119"/>
        <v>266</v>
      </c>
      <c r="D267" s="7"/>
      <c r="E267" s="52">
        <f t="shared" si="120"/>
        <v>0</v>
      </c>
      <c r="F267" s="51">
        <f>COUNTIF(H$2:H267,H267)</f>
        <v>56</v>
      </c>
      <c r="G267" s="53">
        <f>COUNTIF(J$2:J267,J267)</f>
        <v>50</v>
      </c>
      <c r="H267" s="51" t="str">
        <f t="shared" si="121"/>
        <v/>
      </c>
      <c r="I267" s="52" t="str">
        <f t="shared" si="134"/>
        <v/>
      </c>
      <c r="J267" s="52" t="str">
        <f t="shared" si="135"/>
        <v/>
      </c>
      <c r="K267" s="56" t="str">
        <f t="shared" si="136"/>
        <v/>
      </c>
      <c r="L267" s="56" t="str">
        <f t="shared" si="137"/>
        <v/>
      </c>
      <c r="M267" s="7"/>
      <c r="N267" s="8"/>
      <c r="O267" s="7"/>
      <c r="P267" s="59">
        <f t="shared" si="122"/>
        <v>1</v>
      </c>
      <c r="Q267" s="59">
        <f t="shared" si="123"/>
        <v>6</v>
      </c>
      <c r="R267" s="63">
        <f t="shared" si="124"/>
        <v>4.1666666666666664E-2</v>
      </c>
      <c r="S267" s="66">
        <f t="shared" si="125"/>
        <v>4.1666666666666666E-3</v>
      </c>
      <c r="T267" s="66">
        <f t="shared" si="126"/>
        <v>0</v>
      </c>
      <c r="U267" s="52">
        <f>COUNTIF(L$2:L267,L267)</f>
        <v>50</v>
      </c>
      <c r="V267" s="52">
        <f t="shared" si="127"/>
        <v>266</v>
      </c>
      <c r="W267" s="67">
        <f t="shared" si="128"/>
        <v>4.583333333333333E-2</v>
      </c>
      <c r="X267" s="70">
        <f t="shared" si="129"/>
        <v>4.583333333333333E-2</v>
      </c>
      <c r="Y267" s="72" t="str">
        <f t="shared" si="138"/>
        <v/>
      </c>
      <c r="Z267" s="75" t="str">
        <f t="shared" si="130"/>
        <v/>
      </c>
      <c r="AA267" s="25"/>
      <c r="AB267" s="25"/>
      <c r="AC267" s="44" t="str">
        <f t="shared" si="131"/>
        <v/>
      </c>
      <c r="AD267" s="44" t="str">
        <f t="shared" si="132"/>
        <v/>
      </c>
      <c r="AE267" s="78" t="str">
        <f>IF(AD267="","",COUNTIF($AD$2:AD267,AD267))</f>
        <v/>
      </c>
      <c r="AF267" s="79" t="str">
        <f>IF(AD267="","",SUMIF(AD$2:AD267,AD267,G$2:G267))</f>
        <v/>
      </c>
      <c r="AG267" s="79" t="str">
        <f>IF(AK267&lt;&gt;"",COUNTIF($AK$1:AK266,AK267)+AK267,IF(AL267&lt;&gt;"",COUNTIF($AL$1:AL266,AL267)+AL267,""))</f>
        <v/>
      </c>
      <c r="AH267" s="79" t="str">
        <f t="shared" si="133"/>
        <v/>
      </c>
      <c r="AI267" s="79" t="str">
        <f>IF(AND(J267="M", AH267&lt;&gt;"U/A",AE267=Prizewinners!$J$1),AF267,"")</f>
        <v/>
      </c>
      <c r="AJ267" s="44" t="str">
        <f>IF(AND(J267="F",  AH267&lt;&gt;"U/A",AE267=Prizewinners!$J$16),AF267,"")</f>
        <v/>
      </c>
      <c r="AK267" s="44" t="str">
        <f t="shared" si="142"/>
        <v/>
      </c>
      <c r="AL267" s="44" t="str">
        <f t="shared" si="143"/>
        <v/>
      </c>
      <c r="AM267" s="44" t="str">
        <f t="shared" si="145"/>
        <v/>
      </c>
      <c r="AN267" s="44" t="str">
        <f t="shared" si="139"/>
        <v/>
      </c>
      <c r="AO267" s="44" t="str">
        <f t="shared" si="140"/>
        <v/>
      </c>
      <c r="AP267" s="44" t="str">
        <f t="shared" si="141"/>
        <v/>
      </c>
      <c r="AQ267" s="44" t="str">
        <f t="shared" si="144"/>
        <v/>
      </c>
    </row>
    <row r="268" spans="1:43">
      <c r="A268" s="51" t="str">
        <f t="shared" si="117"/>
        <v>,57</v>
      </c>
      <c r="B268" s="52" t="str">
        <f t="shared" si="118"/>
        <v>,51</v>
      </c>
      <c r="C268" s="50">
        <f t="shared" si="119"/>
        <v>267</v>
      </c>
      <c r="D268" s="7"/>
      <c r="E268" s="52">
        <f t="shared" si="120"/>
        <v>0</v>
      </c>
      <c r="F268" s="51">
        <f>COUNTIF(H$2:H268,H268)</f>
        <v>57</v>
      </c>
      <c r="G268" s="53">
        <f>COUNTIF(J$2:J268,J268)</f>
        <v>51</v>
      </c>
      <c r="H268" s="51" t="str">
        <f t="shared" si="121"/>
        <v/>
      </c>
      <c r="I268" s="52" t="str">
        <f t="shared" si="134"/>
        <v/>
      </c>
      <c r="J268" s="52" t="str">
        <f t="shared" si="135"/>
        <v/>
      </c>
      <c r="K268" s="56" t="str">
        <f t="shared" si="136"/>
        <v/>
      </c>
      <c r="L268" s="56" t="str">
        <f t="shared" si="137"/>
        <v/>
      </c>
      <c r="M268" s="7"/>
      <c r="N268" s="8"/>
      <c r="O268" s="7"/>
      <c r="P268" s="59">
        <f t="shared" si="122"/>
        <v>1</v>
      </c>
      <c r="Q268" s="59">
        <f t="shared" si="123"/>
        <v>6</v>
      </c>
      <c r="R268" s="63">
        <f t="shared" si="124"/>
        <v>4.1666666666666664E-2</v>
      </c>
      <c r="S268" s="66">
        <f t="shared" si="125"/>
        <v>4.1666666666666666E-3</v>
      </c>
      <c r="T268" s="66">
        <f t="shared" si="126"/>
        <v>0</v>
      </c>
      <c r="U268" s="52">
        <f>COUNTIF(L$2:L268,L268)</f>
        <v>51</v>
      </c>
      <c r="V268" s="52">
        <f t="shared" si="127"/>
        <v>267</v>
      </c>
      <c r="W268" s="67">
        <f t="shared" si="128"/>
        <v>4.583333333333333E-2</v>
      </c>
      <c r="X268" s="70">
        <f t="shared" si="129"/>
        <v>4.583333333333333E-2</v>
      </c>
      <c r="Y268" s="72" t="str">
        <f t="shared" si="138"/>
        <v/>
      </c>
      <c r="Z268" s="75" t="str">
        <f t="shared" si="130"/>
        <v/>
      </c>
      <c r="AA268" s="25"/>
      <c r="AB268" s="25"/>
      <c r="AC268" s="44" t="str">
        <f t="shared" si="131"/>
        <v/>
      </c>
      <c r="AD268" s="44" t="str">
        <f t="shared" si="132"/>
        <v/>
      </c>
      <c r="AE268" s="78" t="str">
        <f>IF(AD268="","",COUNTIF($AD$2:AD268,AD268))</f>
        <v/>
      </c>
      <c r="AF268" s="79" t="str">
        <f>IF(AD268="","",SUMIF(AD$2:AD268,AD268,G$2:G268))</f>
        <v/>
      </c>
      <c r="AG268" s="79" t="str">
        <f>IF(AK268&lt;&gt;"",COUNTIF($AK$1:AK267,AK268)+AK268,IF(AL268&lt;&gt;"",COUNTIF($AL$1:AL267,AL268)+AL268,""))</f>
        <v/>
      </c>
      <c r="AH268" s="79" t="str">
        <f t="shared" si="133"/>
        <v/>
      </c>
      <c r="AI268" s="79" t="str">
        <f>IF(AND(J268="M", AH268&lt;&gt;"U/A",AE268=Prizewinners!$J$1),AF268,"")</f>
        <v/>
      </c>
      <c r="AJ268" s="44" t="str">
        <f>IF(AND(J268="F",  AH268&lt;&gt;"U/A",AE268=Prizewinners!$J$16),AF268,"")</f>
        <v/>
      </c>
      <c r="AK268" s="44" t="str">
        <f t="shared" si="142"/>
        <v/>
      </c>
      <c r="AL268" s="44" t="str">
        <f t="shared" si="143"/>
        <v/>
      </c>
      <c r="AM268" s="44" t="str">
        <f t="shared" si="145"/>
        <v/>
      </c>
      <c r="AN268" s="44" t="str">
        <f t="shared" si="139"/>
        <v/>
      </c>
      <c r="AO268" s="44" t="str">
        <f t="shared" si="140"/>
        <v/>
      </c>
      <c r="AP268" s="44" t="str">
        <f t="shared" si="141"/>
        <v/>
      </c>
      <c r="AQ268" s="44" t="str">
        <f t="shared" si="144"/>
        <v/>
      </c>
    </row>
    <row r="269" spans="1:43">
      <c r="A269" s="51" t="str">
        <f t="shared" si="117"/>
        <v>,58</v>
      </c>
      <c r="B269" s="52" t="str">
        <f t="shared" si="118"/>
        <v>,52</v>
      </c>
      <c r="C269" s="50">
        <f t="shared" si="119"/>
        <v>268</v>
      </c>
      <c r="D269" s="7"/>
      <c r="E269" s="52">
        <f t="shared" si="120"/>
        <v>0</v>
      </c>
      <c r="F269" s="51">
        <f>COUNTIF(H$2:H269,H269)</f>
        <v>58</v>
      </c>
      <c r="G269" s="53">
        <f>COUNTIF(J$2:J269,J269)</f>
        <v>52</v>
      </c>
      <c r="H269" s="51" t="str">
        <f t="shared" si="121"/>
        <v/>
      </c>
      <c r="I269" s="52" t="str">
        <f t="shared" si="134"/>
        <v/>
      </c>
      <c r="J269" s="52" t="str">
        <f t="shared" si="135"/>
        <v/>
      </c>
      <c r="K269" s="56" t="str">
        <f t="shared" si="136"/>
        <v/>
      </c>
      <c r="L269" s="56" t="str">
        <f t="shared" si="137"/>
        <v/>
      </c>
      <c r="M269" s="7"/>
      <c r="N269" s="8"/>
      <c r="O269" s="7"/>
      <c r="P269" s="59">
        <f t="shared" si="122"/>
        <v>1</v>
      </c>
      <c r="Q269" s="59">
        <f t="shared" si="123"/>
        <v>6</v>
      </c>
      <c r="R269" s="63">
        <f t="shared" si="124"/>
        <v>4.1666666666666664E-2</v>
      </c>
      <c r="S269" s="66">
        <f t="shared" si="125"/>
        <v>4.1666666666666666E-3</v>
      </c>
      <c r="T269" s="66">
        <f t="shared" si="126"/>
        <v>0</v>
      </c>
      <c r="U269" s="52">
        <f>COUNTIF(L$2:L269,L269)</f>
        <v>52</v>
      </c>
      <c r="V269" s="52">
        <f t="shared" si="127"/>
        <v>268</v>
      </c>
      <c r="W269" s="67">
        <f t="shared" si="128"/>
        <v>4.583333333333333E-2</v>
      </c>
      <c r="X269" s="70">
        <f t="shared" si="129"/>
        <v>4.583333333333333E-2</v>
      </c>
      <c r="Y269" s="72" t="str">
        <f t="shared" si="138"/>
        <v/>
      </c>
      <c r="Z269" s="75" t="str">
        <f t="shared" si="130"/>
        <v/>
      </c>
      <c r="AA269" s="25"/>
      <c r="AB269" s="25"/>
      <c r="AC269" s="44" t="str">
        <f t="shared" si="131"/>
        <v/>
      </c>
      <c r="AD269" s="44" t="str">
        <f t="shared" si="132"/>
        <v/>
      </c>
      <c r="AE269" s="78" t="str">
        <f>IF(AD269="","",COUNTIF($AD$2:AD269,AD269))</f>
        <v/>
      </c>
      <c r="AF269" s="79" t="str">
        <f>IF(AD269="","",SUMIF(AD$2:AD269,AD269,G$2:G269))</f>
        <v/>
      </c>
      <c r="AG269" s="79" t="str">
        <f>IF(AK269&lt;&gt;"",COUNTIF($AK$1:AK268,AK269)+AK269,IF(AL269&lt;&gt;"",COUNTIF($AL$1:AL268,AL269)+AL269,""))</f>
        <v/>
      </c>
      <c r="AH269" s="79" t="str">
        <f t="shared" si="133"/>
        <v/>
      </c>
      <c r="AI269" s="79" t="str">
        <f>IF(AND(J269="M", AH269&lt;&gt;"U/A",AE269=Prizewinners!$J$1),AF269,"")</f>
        <v/>
      </c>
      <c r="AJ269" s="44" t="str">
        <f>IF(AND(J269="F",  AH269&lt;&gt;"U/A",AE269=Prizewinners!$J$16),AF269,"")</f>
        <v/>
      </c>
      <c r="AK269" s="44" t="str">
        <f t="shared" si="142"/>
        <v/>
      </c>
      <c r="AL269" s="44" t="str">
        <f t="shared" si="143"/>
        <v/>
      </c>
      <c r="AM269" s="44" t="str">
        <f t="shared" si="145"/>
        <v/>
      </c>
      <c r="AN269" s="44" t="str">
        <f t="shared" si="139"/>
        <v/>
      </c>
      <c r="AO269" s="44" t="str">
        <f t="shared" si="140"/>
        <v/>
      </c>
      <c r="AP269" s="44" t="str">
        <f t="shared" si="141"/>
        <v/>
      </c>
      <c r="AQ269" s="44" t="str">
        <f t="shared" si="144"/>
        <v/>
      </c>
    </row>
    <row r="270" spans="1:43">
      <c r="A270" s="51" t="str">
        <f t="shared" si="117"/>
        <v>,59</v>
      </c>
      <c r="B270" s="52" t="str">
        <f t="shared" si="118"/>
        <v>,53</v>
      </c>
      <c r="C270" s="50">
        <f t="shared" si="119"/>
        <v>269</v>
      </c>
      <c r="D270" s="7"/>
      <c r="E270" s="52">
        <f t="shared" si="120"/>
        <v>0</v>
      </c>
      <c r="F270" s="51">
        <f>COUNTIF(H$2:H270,H270)</f>
        <v>59</v>
      </c>
      <c r="G270" s="53">
        <f>COUNTIF(J$2:J270,J270)</f>
        <v>53</v>
      </c>
      <c r="H270" s="51" t="str">
        <f t="shared" si="121"/>
        <v/>
      </c>
      <c r="I270" s="52" t="str">
        <f t="shared" si="134"/>
        <v/>
      </c>
      <c r="J270" s="52" t="str">
        <f t="shared" si="135"/>
        <v/>
      </c>
      <c r="K270" s="56" t="str">
        <f t="shared" si="136"/>
        <v/>
      </c>
      <c r="L270" s="56" t="str">
        <f t="shared" si="137"/>
        <v/>
      </c>
      <c r="M270" s="7"/>
      <c r="N270" s="8"/>
      <c r="O270" s="7"/>
      <c r="P270" s="59">
        <f t="shared" si="122"/>
        <v>1</v>
      </c>
      <c r="Q270" s="59">
        <f t="shared" si="123"/>
        <v>6</v>
      </c>
      <c r="R270" s="63">
        <f t="shared" si="124"/>
        <v>4.1666666666666664E-2</v>
      </c>
      <c r="S270" s="66">
        <f t="shared" si="125"/>
        <v>4.1666666666666666E-3</v>
      </c>
      <c r="T270" s="66">
        <f t="shared" si="126"/>
        <v>0</v>
      </c>
      <c r="U270" s="52">
        <f>COUNTIF(L$2:L270,L270)</f>
        <v>53</v>
      </c>
      <c r="V270" s="52">
        <f t="shared" si="127"/>
        <v>269</v>
      </c>
      <c r="W270" s="67">
        <f t="shared" si="128"/>
        <v>4.583333333333333E-2</v>
      </c>
      <c r="X270" s="70">
        <f t="shared" si="129"/>
        <v>4.583333333333333E-2</v>
      </c>
      <c r="Y270" s="72" t="str">
        <f t="shared" si="138"/>
        <v/>
      </c>
      <c r="Z270" s="75" t="str">
        <f t="shared" si="130"/>
        <v/>
      </c>
      <c r="AA270" s="25"/>
      <c r="AB270" s="25"/>
      <c r="AC270" s="44" t="str">
        <f t="shared" si="131"/>
        <v/>
      </c>
      <c r="AD270" s="44" t="str">
        <f t="shared" si="132"/>
        <v/>
      </c>
      <c r="AE270" s="78" t="str">
        <f>IF(AD270="","",COUNTIF($AD$2:AD270,AD270))</f>
        <v/>
      </c>
      <c r="AF270" s="79" t="str">
        <f>IF(AD270="","",SUMIF(AD$2:AD270,AD270,G$2:G270))</f>
        <v/>
      </c>
      <c r="AG270" s="79" t="str">
        <f>IF(AK270&lt;&gt;"",COUNTIF($AK$1:AK269,AK270)+AK270,IF(AL270&lt;&gt;"",COUNTIF($AL$1:AL269,AL270)+AL270,""))</f>
        <v/>
      </c>
      <c r="AH270" s="79" t="str">
        <f t="shared" si="133"/>
        <v/>
      </c>
      <c r="AI270" s="79" t="str">
        <f>IF(AND(J270="M", AH270&lt;&gt;"U/A",AE270=Prizewinners!$J$1),AF270,"")</f>
        <v/>
      </c>
      <c r="AJ270" s="44" t="str">
        <f>IF(AND(J270="F",  AH270&lt;&gt;"U/A",AE270=Prizewinners!$J$16),AF270,"")</f>
        <v/>
      </c>
      <c r="AK270" s="44" t="str">
        <f t="shared" si="142"/>
        <v/>
      </c>
      <c r="AL270" s="44" t="str">
        <f t="shared" si="143"/>
        <v/>
      </c>
      <c r="AM270" s="44" t="str">
        <f t="shared" si="145"/>
        <v/>
      </c>
      <c r="AN270" s="44" t="str">
        <f t="shared" si="139"/>
        <v/>
      </c>
      <c r="AO270" s="44" t="str">
        <f t="shared" si="140"/>
        <v/>
      </c>
      <c r="AP270" s="44" t="str">
        <f t="shared" si="141"/>
        <v/>
      </c>
      <c r="AQ270" s="44" t="str">
        <f t="shared" si="144"/>
        <v/>
      </c>
    </row>
    <row r="271" spans="1:43">
      <c r="A271" s="51" t="str">
        <f t="shared" si="117"/>
        <v>,60</v>
      </c>
      <c r="B271" s="52" t="str">
        <f t="shared" si="118"/>
        <v>,54</v>
      </c>
      <c r="C271" s="50">
        <f t="shared" si="119"/>
        <v>270</v>
      </c>
      <c r="D271" s="7"/>
      <c r="E271" s="52">
        <f t="shared" si="120"/>
        <v>0</v>
      </c>
      <c r="F271" s="51">
        <f>COUNTIF(H$2:H271,H271)</f>
        <v>60</v>
      </c>
      <c r="G271" s="53">
        <f>COUNTIF(J$2:J271,J271)</f>
        <v>54</v>
      </c>
      <c r="H271" s="51" t="str">
        <f t="shared" si="121"/>
        <v/>
      </c>
      <c r="I271" s="52" t="str">
        <f t="shared" si="134"/>
        <v/>
      </c>
      <c r="J271" s="52" t="str">
        <f t="shared" si="135"/>
        <v/>
      </c>
      <c r="K271" s="56" t="str">
        <f t="shared" si="136"/>
        <v/>
      </c>
      <c r="L271" s="56" t="str">
        <f t="shared" si="137"/>
        <v/>
      </c>
      <c r="M271" s="7"/>
      <c r="N271" s="8"/>
      <c r="O271" s="7"/>
      <c r="P271" s="59">
        <f t="shared" si="122"/>
        <v>1</v>
      </c>
      <c r="Q271" s="59">
        <f t="shared" si="123"/>
        <v>6</v>
      </c>
      <c r="R271" s="63">
        <f t="shared" si="124"/>
        <v>4.1666666666666664E-2</v>
      </c>
      <c r="S271" s="66">
        <f t="shared" si="125"/>
        <v>4.1666666666666666E-3</v>
      </c>
      <c r="T271" s="66">
        <f t="shared" si="126"/>
        <v>0</v>
      </c>
      <c r="U271" s="52">
        <f>COUNTIF(L$2:L271,L271)</f>
        <v>54</v>
      </c>
      <c r="V271" s="52">
        <f t="shared" si="127"/>
        <v>270</v>
      </c>
      <c r="W271" s="67">
        <f t="shared" si="128"/>
        <v>4.583333333333333E-2</v>
      </c>
      <c r="X271" s="70">
        <f t="shared" si="129"/>
        <v>4.583333333333333E-2</v>
      </c>
      <c r="Y271" s="72" t="str">
        <f t="shared" si="138"/>
        <v/>
      </c>
      <c r="Z271" s="75" t="str">
        <f t="shared" si="130"/>
        <v/>
      </c>
      <c r="AA271" s="25"/>
      <c r="AB271" s="25"/>
      <c r="AC271" s="44" t="str">
        <f t="shared" si="131"/>
        <v/>
      </c>
      <c r="AD271" s="44" t="str">
        <f t="shared" si="132"/>
        <v/>
      </c>
      <c r="AE271" s="78" t="str">
        <f>IF(AD271="","",COUNTIF($AD$2:AD271,AD271))</f>
        <v/>
      </c>
      <c r="AF271" s="79" t="str">
        <f>IF(AD271="","",SUMIF(AD$2:AD271,AD271,G$2:G271))</f>
        <v/>
      </c>
      <c r="AG271" s="79" t="str">
        <f>IF(AK271&lt;&gt;"",COUNTIF($AK$1:AK270,AK271)+AK271,IF(AL271&lt;&gt;"",COUNTIF($AL$1:AL270,AL271)+AL271,""))</f>
        <v/>
      </c>
      <c r="AH271" s="79" t="str">
        <f t="shared" si="133"/>
        <v/>
      </c>
      <c r="AI271" s="79" t="str">
        <f>IF(AND(J271="M", AH271&lt;&gt;"U/A",AE271=Prizewinners!$J$1),AF271,"")</f>
        <v/>
      </c>
      <c r="AJ271" s="44" t="str">
        <f>IF(AND(J271="F",  AH271&lt;&gt;"U/A",AE271=Prizewinners!$J$16),AF271,"")</f>
        <v/>
      </c>
      <c r="AK271" s="44" t="str">
        <f t="shared" si="142"/>
        <v/>
      </c>
      <c r="AL271" s="44" t="str">
        <f t="shared" si="143"/>
        <v/>
      </c>
      <c r="AM271" s="44" t="str">
        <f t="shared" si="145"/>
        <v/>
      </c>
      <c r="AN271" s="44" t="str">
        <f t="shared" si="139"/>
        <v/>
      </c>
      <c r="AO271" s="44" t="str">
        <f t="shared" si="140"/>
        <v/>
      </c>
      <c r="AP271" s="44" t="str">
        <f t="shared" si="141"/>
        <v/>
      </c>
      <c r="AQ271" s="44" t="str">
        <f t="shared" si="144"/>
        <v/>
      </c>
    </row>
    <row r="272" spans="1:43">
      <c r="A272" s="51" t="str">
        <f t="shared" si="117"/>
        <v>,61</v>
      </c>
      <c r="B272" s="52" t="str">
        <f t="shared" si="118"/>
        <v>,55</v>
      </c>
      <c r="C272" s="50">
        <f t="shared" si="119"/>
        <v>271</v>
      </c>
      <c r="D272" s="7"/>
      <c r="E272" s="52">
        <f t="shared" si="120"/>
        <v>0</v>
      </c>
      <c r="F272" s="51">
        <f>COUNTIF(H$2:H272,H272)</f>
        <v>61</v>
      </c>
      <c r="G272" s="53">
        <f>COUNTIF(J$2:J272,J272)</f>
        <v>55</v>
      </c>
      <c r="H272" s="51" t="str">
        <f t="shared" si="121"/>
        <v/>
      </c>
      <c r="I272" s="52" t="str">
        <f t="shared" si="134"/>
        <v/>
      </c>
      <c r="J272" s="52" t="str">
        <f t="shared" si="135"/>
        <v/>
      </c>
      <c r="K272" s="56" t="str">
        <f t="shared" si="136"/>
        <v/>
      </c>
      <c r="L272" s="56" t="str">
        <f t="shared" si="137"/>
        <v/>
      </c>
      <c r="M272" s="7"/>
      <c r="N272" s="8"/>
      <c r="O272" s="7"/>
      <c r="P272" s="59">
        <f t="shared" si="122"/>
        <v>1</v>
      </c>
      <c r="Q272" s="59">
        <f t="shared" si="123"/>
        <v>6</v>
      </c>
      <c r="R272" s="63">
        <f t="shared" si="124"/>
        <v>4.1666666666666664E-2</v>
      </c>
      <c r="S272" s="66">
        <f t="shared" si="125"/>
        <v>4.1666666666666666E-3</v>
      </c>
      <c r="T272" s="66">
        <f t="shared" si="126"/>
        <v>0</v>
      </c>
      <c r="U272" s="52">
        <f>COUNTIF(L$2:L272,L272)</f>
        <v>55</v>
      </c>
      <c r="V272" s="52">
        <f t="shared" si="127"/>
        <v>271</v>
      </c>
      <c r="W272" s="67">
        <f t="shared" si="128"/>
        <v>4.583333333333333E-2</v>
      </c>
      <c r="X272" s="70">
        <f t="shared" si="129"/>
        <v>4.583333333333333E-2</v>
      </c>
      <c r="Y272" s="72" t="str">
        <f t="shared" si="138"/>
        <v/>
      </c>
      <c r="Z272" s="75" t="str">
        <f t="shared" si="130"/>
        <v/>
      </c>
      <c r="AA272" s="25"/>
      <c r="AB272" s="25"/>
      <c r="AC272" s="44" t="str">
        <f t="shared" si="131"/>
        <v/>
      </c>
      <c r="AD272" s="44" t="str">
        <f t="shared" si="132"/>
        <v/>
      </c>
      <c r="AE272" s="78" t="str">
        <f>IF(AD272="","",COUNTIF($AD$2:AD272,AD272))</f>
        <v/>
      </c>
      <c r="AF272" s="79" t="str">
        <f>IF(AD272="","",SUMIF(AD$2:AD272,AD272,G$2:G272))</f>
        <v/>
      </c>
      <c r="AG272" s="79" t="str">
        <f>IF(AK272&lt;&gt;"",COUNTIF($AK$1:AK271,AK272)+AK272,IF(AL272&lt;&gt;"",COUNTIF($AL$1:AL271,AL272)+AL272,""))</f>
        <v/>
      </c>
      <c r="AH272" s="79" t="str">
        <f t="shared" si="133"/>
        <v/>
      </c>
      <c r="AI272" s="79" t="str">
        <f>IF(AND(J272="M", AH272&lt;&gt;"U/A",AE272=Prizewinners!$J$1),AF272,"")</f>
        <v/>
      </c>
      <c r="AJ272" s="44" t="str">
        <f>IF(AND(J272="F",  AH272&lt;&gt;"U/A",AE272=Prizewinners!$J$16),AF272,"")</f>
        <v/>
      </c>
      <c r="AK272" s="44" t="str">
        <f t="shared" si="142"/>
        <v/>
      </c>
      <c r="AL272" s="44" t="str">
        <f t="shared" si="143"/>
        <v/>
      </c>
      <c r="AM272" s="44" t="str">
        <f t="shared" si="145"/>
        <v/>
      </c>
      <c r="AN272" s="44" t="str">
        <f t="shared" si="139"/>
        <v/>
      </c>
      <c r="AO272" s="44" t="str">
        <f t="shared" si="140"/>
        <v/>
      </c>
      <c r="AP272" s="44" t="str">
        <f t="shared" si="141"/>
        <v/>
      </c>
      <c r="AQ272" s="44" t="str">
        <f t="shared" si="144"/>
        <v/>
      </c>
    </row>
    <row r="273" spans="1:43">
      <c r="A273" s="51" t="str">
        <f t="shared" si="117"/>
        <v>,62</v>
      </c>
      <c r="B273" s="52" t="str">
        <f t="shared" si="118"/>
        <v>,56</v>
      </c>
      <c r="C273" s="50">
        <f t="shared" si="119"/>
        <v>272</v>
      </c>
      <c r="D273" s="7"/>
      <c r="E273" s="52">
        <f t="shared" si="120"/>
        <v>0</v>
      </c>
      <c r="F273" s="51">
        <f>COUNTIF(H$2:H273,H273)</f>
        <v>62</v>
      </c>
      <c r="G273" s="53">
        <f>COUNTIF(J$2:J273,J273)</f>
        <v>56</v>
      </c>
      <c r="H273" s="51" t="str">
        <f t="shared" si="121"/>
        <v/>
      </c>
      <c r="I273" s="52" t="str">
        <f t="shared" si="134"/>
        <v/>
      </c>
      <c r="J273" s="52" t="str">
        <f t="shared" si="135"/>
        <v/>
      </c>
      <c r="K273" s="56" t="str">
        <f t="shared" si="136"/>
        <v/>
      </c>
      <c r="L273" s="56" t="str">
        <f t="shared" si="137"/>
        <v/>
      </c>
      <c r="M273" s="7"/>
      <c r="N273" s="8"/>
      <c r="O273" s="7"/>
      <c r="P273" s="59">
        <f t="shared" si="122"/>
        <v>1</v>
      </c>
      <c r="Q273" s="59">
        <f t="shared" si="123"/>
        <v>6</v>
      </c>
      <c r="R273" s="63">
        <f t="shared" si="124"/>
        <v>4.1666666666666664E-2</v>
      </c>
      <c r="S273" s="66">
        <f t="shared" si="125"/>
        <v>4.1666666666666666E-3</v>
      </c>
      <c r="T273" s="66">
        <f t="shared" si="126"/>
        <v>0</v>
      </c>
      <c r="U273" s="52">
        <f>COUNTIF(L$2:L273,L273)</f>
        <v>56</v>
      </c>
      <c r="V273" s="52">
        <f t="shared" si="127"/>
        <v>272</v>
      </c>
      <c r="W273" s="67">
        <f t="shared" si="128"/>
        <v>4.583333333333333E-2</v>
      </c>
      <c r="X273" s="70">
        <f t="shared" si="129"/>
        <v>4.583333333333333E-2</v>
      </c>
      <c r="Y273" s="72" t="str">
        <f t="shared" si="138"/>
        <v/>
      </c>
      <c r="Z273" s="75" t="str">
        <f t="shared" si="130"/>
        <v/>
      </c>
      <c r="AA273" s="25"/>
      <c r="AB273" s="25"/>
      <c r="AC273" s="44" t="str">
        <f t="shared" si="131"/>
        <v/>
      </c>
      <c r="AD273" s="44" t="str">
        <f t="shared" si="132"/>
        <v/>
      </c>
      <c r="AE273" s="78" t="str">
        <f>IF(AD273="","",COUNTIF($AD$2:AD273,AD273))</f>
        <v/>
      </c>
      <c r="AF273" s="79" t="str">
        <f>IF(AD273="","",SUMIF(AD$2:AD273,AD273,G$2:G273))</f>
        <v/>
      </c>
      <c r="AG273" s="79" t="str">
        <f>IF(AK273&lt;&gt;"",COUNTIF($AK$1:AK272,AK273)+AK273,IF(AL273&lt;&gt;"",COUNTIF($AL$1:AL272,AL273)+AL273,""))</f>
        <v/>
      </c>
      <c r="AH273" s="79" t="str">
        <f t="shared" si="133"/>
        <v/>
      </c>
      <c r="AI273" s="79" t="str">
        <f>IF(AND(J273="M", AH273&lt;&gt;"U/A",AE273=Prizewinners!$J$1),AF273,"")</f>
        <v/>
      </c>
      <c r="AJ273" s="44" t="str">
        <f>IF(AND(J273="F",  AH273&lt;&gt;"U/A",AE273=Prizewinners!$J$16),AF273,"")</f>
        <v/>
      </c>
      <c r="AK273" s="44" t="str">
        <f t="shared" si="142"/>
        <v/>
      </c>
      <c r="AL273" s="44" t="str">
        <f t="shared" si="143"/>
        <v/>
      </c>
      <c r="AM273" s="44" t="str">
        <f t="shared" si="145"/>
        <v/>
      </c>
      <c r="AN273" s="44" t="str">
        <f t="shared" si="139"/>
        <v/>
      </c>
      <c r="AO273" s="44" t="str">
        <f t="shared" si="140"/>
        <v/>
      </c>
      <c r="AP273" s="44" t="str">
        <f t="shared" si="141"/>
        <v/>
      </c>
      <c r="AQ273" s="44" t="str">
        <f t="shared" si="144"/>
        <v/>
      </c>
    </row>
    <row r="274" spans="1:43">
      <c r="A274" s="51" t="str">
        <f t="shared" si="117"/>
        <v>,63</v>
      </c>
      <c r="B274" s="52" t="str">
        <f t="shared" si="118"/>
        <v>,57</v>
      </c>
      <c r="C274" s="50">
        <f t="shared" si="119"/>
        <v>273</v>
      </c>
      <c r="D274" s="7"/>
      <c r="E274" s="52">
        <f t="shared" si="120"/>
        <v>0</v>
      </c>
      <c r="F274" s="51">
        <f>COUNTIF(H$2:H274,H274)</f>
        <v>63</v>
      </c>
      <c r="G274" s="53">
        <f>COUNTIF(J$2:J274,J274)</f>
        <v>57</v>
      </c>
      <c r="H274" s="51" t="str">
        <f t="shared" si="121"/>
        <v/>
      </c>
      <c r="I274" s="52" t="str">
        <f t="shared" si="134"/>
        <v/>
      </c>
      <c r="J274" s="52" t="str">
        <f t="shared" si="135"/>
        <v/>
      </c>
      <c r="K274" s="56" t="str">
        <f t="shared" si="136"/>
        <v/>
      </c>
      <c r="L274" s="56" t="str">
        <f t="shared" si="137"/>
        <v/>
      </c>
      <c r="M274" s="7"/>
      <c r="N274" s="8"/>
      <c r="O274" s="7"/>
      <c r="P274" s="59">
        <f t="shared" si="122"/>
        <v>1</v>
      </c>
      <c r="Q274" s="59">
        <f t="shared" si="123"/>
        <v>6</v>
      </c>
      <c r="R274" s="63">
        <f t="shared" si="124"/>
        <v>4.1666666666666664E-2</v>
      </c>
      <c r="S274" s="66">
        <f t="shared" si="125"/>
        <v>4.1666666666666666E-3</v>
      </c>
      <c r="T274" s="66">
        <f t="shared" si="126"/>
        <v>0</v>
      </c>
      <c r="U274" s="52">
        <f>COUNTIF(L$2:L274,L274)</f>
        <v>57</v>
      </c>
      <c r="V274" s="52">
        <f t="shared" si="127"/>
        <v>273</v>
      </c>
      <c r="W274" s="67">
        <f t="shared" si="128"/>
        <v>4.583333333333333E-2</v>
      </c>
      <c r="X274" s="70">
        <f t="shared" si="129"/>
        <v>4.583333333333333E-2</v>
      </c>
      <c r="Y274" s="72" t="str">
        <f t="shared" si="138"/>
        <v/>
      </c>
      <c r="Z274" s="75" t="str">
        <f t="shared" si="130"/>
        <v/>
      </c>
      <c r="AA274" s="25"/>
      <c r="AB274" s="25"/>
      <c r="AC274" s="44" t="str">
        <f t="shared" si="131"/>
        <v/>
      </c>
      <c r="AD274" s="44" t="str">
        <f t="shared" si="132"/>
        <v/>
      </c>
      <c r="AE274" s="78" t="str">
        <f>IF(AD274="","",COUNTIF($AD$2:AD274,AD274))</f>
        <v/>
      </c>
      <c r="AF274" s="79" t="str">
        <f>IF(AD274="","",SUMIF(AD$2:AD274,AD274,G$2:G274))</f>
        <v/>
      </c>
      <c r="AG274" s="79" t="str">
        <f>IF(AK274&lt;&gt;"",COUNTIF($AK$1:AK273,AK274)+AK274,IF(AL274&lt;&gt;"",COUNTIF($AL$1:AL273,AL274)+AL274,""))</f>
        <v/>
      </c>
      <c r="AH274" s="79" t="str">
        <f t="shared" si="133"/>
        <v/>
      </c>
      <c r="AI274" s="79" t="str">
        <f>IF(AND(J274="M", AH274&lt;&gt;"U/A",AE274=Prizewinners!$J$1),AF274,"")</f>
        <v/>
      </c>
      <c r="AJ274" s="44" t="str">
        <f>IF(AND(J274="F",  AH274&lt;&gt;"U/A",AE274=Prizewinners!$J$16),AF274,"")</f>
        <v/>
      </c>
      <c r="AK274" s="44" t="str">
        <f t="shared" si="142"/>
        <v/>
      </c>
      <c r="AL274" s="44" t="str">
        <f t="shared" si="143"/>
        <v/>
      </c>
      <c r="AM274" s="44" t="str">
        <f t="shared" si="145"/>
        <v/>
      </c>
      <c r="AN274" s="44" t="str">
        <f t="shared" si="139"/>
        <v/>
      </c>
      <c r="AO274" s="44" t="str">
        <f t="shared" si="140"/>
        <v/>
      </c>
      <c r="AP274" s="44" t="str">
        <f t="shared" si="141"/>
        <v/>
      </c>
      <c r="AQ274" s="44" t="str">
        <f t="shared" si="144"/>
        <v/>
      </c>
    </row>
    <row r="275" spans="1:43">
      <c r="A275" s="51" t="str">
        <f t="shared" si="117"/>
        <v>,64</v>
      </c>
      <c r="B275" s="52" t="str">
        <f t="shared" si="118"/>
        <v>,58</v>
      </c>
      <c r="C275" s="50">
        <f t="shared" si="119"/>
        <v>274</v>
      </c>
      <c r="D275" s="7"/>
      <c r="E275" s="52">
        <f t="shared" si="120"/>
        <v>0</v>
      </c>
      <c r="F275" s="51">
        <f>COUNTIF(H$2:H275,H275)</f>
        <v>64</v>
      </c>
      <c r="G275" s="53">
        <f>COUNTIF(J$2:J275,J275)</f>
        <v>58</v>
      </c>
      <c r="H275" s="51" t="str">
        <f t="shared" si="121"/>
        <v/>
      </c>
      <c r="I275" s="52" t="str">
        <f t="shared" si="134"/>
        <v/>
      </c>
      <c r="J275" s="52" t="str">
        <f t="shared" si="135"/>
        <v/>
      </c>
      <c r="K275" s="56" t="str">
        <f t="shared" si="136"/>
        <v/>
      </c>
      <c r="L275" s="56" t="str">
        <f t="shared" si="137"/>
        <v/>
      </c>
      <c r="M275" s="7"/>
      <c r="N275" s="8"/>
      <c r="O275" s="7"/>
      <c r="P275" s="59">
        <f t="shared" si="122"/>
        <v>1</v>
      </c>
      <c r="Q275" s="59">
        <f t="shared" si="123"/>
        <v>6</v>
      </c>
      <c r="R275" s="63">
        <f t="shared" si="124"/>
        <v>4.1666666666666664E-2</v>
      </c>
      <c r="S275" s="66">
        <f t="shared" si="125"/>
        <v>4.1666666666666666E-3</v>
      </c>
      <c r="T275" s="66">
        <f t="shared" si="126"/>
        <v>0</v>
      </c>
      <c r="U275" s="52">
        <f>COUNTIF(L$2:L275,L275)</f>
        <v>58</v>
      </c>
      <c r="V275" s="52">
        <f t="shared" si="127"/>
        <v>274</v>
      </c>
      <c r="W275" s="67">
        <f t="shared" si="128"/>
        <v>4.583333333333333E-2</v>
      </c>
      <c r="X275" s="70">
        <f t="shared" si="129"/>
        <v>4.583333333333333E-2</v>
      </c>
      <c r="Y275" s="72" t="str">
        <f t="shared" si="138"/>
        <v/>
      </c>
      <c r="Z275" s="75" t="str">
        <f t="shared" si="130"/>
        <v/>
      </c>
      <c r="AA275" s="25"/>
      <c r="AB275" s="25"/>
      <c r="AC275" s="44" t="str">
        <f t="shared" si="131"/>
        <v/>
      </c>
      <c r="AD275" s="44" t="str">
        <f t="shared" si="132"/>
        <v/>
      </c>
      <c r="AE275" s="78" t="str">
        <f>IF(AD275="","",COUNTIF($AD$2:AD275,AD275))</f>
        <v/>
      </c>
      <c r="AF275" s="79" t="str">
        <f>IF(AD275="","",SUMIF(AD$2:AD275,AD275,G$2:G275))</f>
        <v/>
      </c>
      <c r="AG275" s="79" t="str">
        <f>IF(AK275&lt;&gt;"",COUNTIF($AK$1:AK274,AK275)+AK275,IF(AL275&lt;&gt;"",COUNTIF($AL$1:AL274,AL275)+AL275,""))</f>
        <v/>
      </c>
      <c r="AH275" s="79" t="str">
        <f t="shared" si="133"/>
        <v/>
      </c>
      <c r="AI275" s="79" t="str">
        <f>IF(AND(J275="M", AH275&lt;&gt;"U/A",AE275=Prizewinners!$J$1),AF275,"")</f>
        <v/>
      </c>
      <c r="AJ275" s="44" t="str">
        <f>IF(AND(J275="F",  AH275&lt;&gt;"U/A",AE275=Prizewinners!$J$16),AF275,"")</f>
        <v/>
      </c>
      <c r="AK275" s="44" t="str">
        <f t="shared" si="142"/>
        <v/>
      </c>
      <c r="AL275" s="44" t="str">
        <f t="shared" si="143"/>
        <v/>
      </c>
      <c r="AM275" s="44" t="str">
        <f t="shared" si="145"/>
        <v/>
      </c>
      <c r="AN275" s="44" t="str">
        <f t="shared" si="139"/>
        <v/>
      </c>
      <c r="AO275" s="44" t="str">
        <f t="shared" si="140"/>
        <v/>
      </c>
      <c r="AP275" s="44" t="str">
        <f t="shared" si="141"/>
        <v/>
      </c>
      <c r="AQ275" s="44" t="str">
        <f t="shared" si="144"/>
        <v/>
      </c>
    </row>
    <row r="276" spans="1:43">
      <c r="A276" s="51" t="str">
        <f t="shared" si="117"/>
        <v>,65</v>
      </c>
      <c r="B276" s="52" t="str">
        <f t="shared" si="118"/>
        <v>,59</v>
      </c>
      <c r="C276" s="50">
        <f t="shared" si="119"/>
        <v>275</v>
      </c>
      <c r="D276" s="7"/>
      <c r="E276" s="52">
        <f t="shared" si="120"/>
        <v>0</v>
      </c>
      <c r="F276" s="51">
        <f>COUNTIF(H$2:H276,H276)</f>
        <v>65</v>
      </c>
      <c r="G276" s="53">
        <f>COUNTIF(J$2:J276,J276)</f>
        <v>59</v>
      </c>
      <c r="H276" s="51" t="str">
        <f t="shared" si="121"/>
        <v/>
      </c>
      <c r="I276" s="52" t="str">
        <f t="shared" si="134"/>
        <v/>
      </c>
      <c r="J276" s="52" t="str">
        <f t="shared" si="135"/>
        <v/>
      </c>
      <c r="K276" s="56" t="str">
        <f t="shared" si="136"/>
        <v/>
      </c>
      <c r="L276" s="56" t="str">
        <f t="shared" si="137"/>
        <v/>
      </c>
      <c r="M276" s="7"/>
      <c r="N276" s="8"/>
      <c r="O276" s="7"/>
      <c r="P276" s="59">
        <f t="shared" si="122"/>
        <v>1</v>
      </c>
      <c r="Q276" s="59">
        <f t="shared" si="123"/>
        <v>6</v>
      </c>
      <c r="R276" s="63">
        <f t="shared" si="124"/>
        <v>4.1666666666666664E-2</v>
      </c>
      <c r="S276" s="66">
        <f t="shared" si="125"/>
        <v>4.1666666666666666E-3</v>
      </c>
      <c r="T276" s="66">
        <f t="shared" si="126"/>
        <v>0</v>
      </c>
      <c r="U276" s="52">
        <f>COUNTIF(L$2:L276,L276)</f>
        <v>59</v>
      </c>
      <c r="V276" s="52">
        <f t="shared" si="127"/>
        <v>275</v>
      </c>
      <c r="W276" s="67">
        <f t="shared" si="128"/>
        <v>4.583333333333333E-2</v>
      </c>
      <c r="X276" s="70">
        <f t="shared" si="129"/>
        <v>4.583333333333333E-2</v>
      </c>
      <c r="Y276" s="72" t="str">
        <f t="shared" si="138"/>
        <v/>
      </c>
      <c r="Z276" s="75" t="str">
        <f t="shared" si="130"/>
        <v/>
      </c>
      <c r="AA276" s="25"/>
      <c r="AB276" s="25"/>
      <c r="AC276" s="44" t="str">
        <f t="shared" si="131"/>
        <v/>
      </c>
      <c r="AD276" s="44" t="str">
        <f t="shared" si="132"/>
        <v/>
      </c>
      <c r="AE276" s="78" t="str">
        <f>IF(AD276="","",COUNTIF($AD$2:AD276,AD276))</f>
        <v/>
      </c>
      <c r="AF276" s="79" t="str">
        <f>IF(AD276="","",SUMIF(AD$2:AD276,AD276,G$2:G276))</f>
        <v/>
      </c>
      <c r="AG276" s="79" t="str">
        <f>IF(AK276&lt;&gt;"",COUNTIF($AK$1:AK275,AK276)+AK276,IF(AL276&lt;&gt;"",COUNTIF($AL$1:AL275,AL276)+AL276,""))</f>
        <v/>
      </c>
      <c r="AH276" s="79" t="str">
        <f t="shared" si="133"/>
        <v/>
      </c>
      <c r="AI276" s="79" t="str">
        <f>IF(AND(J276="M", AH276&lt;&gt;"U/A",AE276=Prizewinners!$J$1),AF276,"")</f>
        <v/>
      </c>
      <c r="AJ276" s="44" t="str">
        <f>IF(AND(J276="F",  AH276&lt;&gt;"U/A",AE276=Prizewinners!$J$16),AF276,"")</f>
        <v/>
      </c>
      <c r="AK276" s="44" t="str">
        <f t="shared" si="142"/>
        <v/>
      </c>
      <c r="AL276" s="44" t="str">
        <f t="shared" si="143"/>
        <v/>
      </c>
      <c r="AM276" s="44" t="str">
        <f t="shared" si="145"/>
        <v/>
      </c>
      <c r="AN276" s="44" t="str">
        <f t="shared" si="139"/>
        <v/>
      </c>
      <c r="AO276" s="44" t="str">
        <f t="shared" si="140"/>
        <v/>
      </c>
      <c r="AP276" s="44" t="str">
        <f t="shared" si="141"/>
        <v/>
      </c>
      <c r="AQ276" s="44" t="str">
        <f t="shared" si="144"/>
        <v/>
      </c>
    </row>
    <row r="277" spans="1:43">
      <c r="A277" s="51" t="str">
        <f t="shared" si="117"/>
        <v>,66</v>
      </c>
      <c r="B277" s="52" t="str">
        <f t="shared" si="118"/>
        <v>,60</v>
      </c>
      <c r="C277" s="50">
        <f t="shared" si="119"/>
        <v>276</v>
      </c>
      <c r="D277" s="7"/>
      <c r="E277" s="52">
        <f t="shared" si="120"/>
        <v>0</v>
      </c>
      <c r="F277" s="51">
        <f>COUNTIF(H$2:H277,H277)</f>
        <v>66</v>
      </c>
      <c r="G277" s="53">
        <f>COUNTIF(J$2:J277,J277)</f>
        <v>60</v>
      </c>
      <c r="H277" s="51" t="str">
        <f t="shared" si="121"/>
        <v/>
      </c>
      <c r="I277" s="52" t="str">
        <f t="shared" si="134"/>
        <v/>
      </c>
      <c r="J277" s="52" t="str">
        <f t="shared" si="135"/>
        <v/>
      </c>
      <c r="K277" s="56" t="str">
        <f t="shared" si="136"/>
        <v/>
      </c>
      <c r="L277" s="56" t="str">
        <f t="shared" si="137"/>
        <v/>
      </c>
      <c r="M277" s="7"/>
      <c r="N277" s="8"/>
      <c r="O277" s="7"/>
      <c r="P277" s="59">
        <f t="shared" si="122"/>
        <v>1</v>
      </c>
      <c r="Q277" s="59">
        <f t="shared" si="123"/>
        <v>6</v>
      </c>
      <c r="R277" s="63">
        <f t="shared" si="124"/>
        <v>4.1666666666666664E-2</v>
      </c>
      <c r="S277" s="66">
        <f t="shared" si="125"/>
        <v>4.1666666666666666E-3</v>
      </c>
      <c r="T277" s="66">
        <f t="shared" si="126"/>
        <v>0</v>
      </c>
      <c r="U277" s="52">
        <f>COUNTIF(L$2:L277,L277)</f>
        <v>60</v>
      </c>
      <c r="V277" s="52">
        <f t="shared" si="127"/>
        <v>276</v>
      </c>
      <c r="W277" s="67">
        <f t="shared" si="128"/>
        <v>4.583333333333333E-2</v>
      </c>
      <c r="X277" s="70">
        <f t="shared" si="129"/>
        <v>4.583333333333333E-2</v>
      </c>
      <c r="Y277" s="72" t="str">
        <f t="shared" si="138"/>
        <v/>
      </c>
      <c r="Z277" s="75" t="str">
        <f t="shared" si="130"/>
        <v/>
      </c>
      <c r="AA277" s="25"/>
      <c r="AB277" s="25"/>
      <c r="AC277" s="44" t="str">
        <f t="shared" si="131"/>
        <v/>
      </c>
      <c r="AD277" s="44" t="str">
        <f t="shared" si="132"/>
        <v/>
      </c>
      <c r="AE277" s="78" t="str">
        <f>IF(AD277="","",COUNTIF($AD$2:AD277,AD277))</f>
        <v/>
      </c>
      <c r="AF277" s="79" t="str">
        <f>IF(AD277="","",SUMIF(AD$2:AD277,AD277,G$2:G277))</f>
        <v/>
      </c>
      <c r="AG277" s="79" t="str">
        <f>IF(AK277&lt;&gt;"",COUNTIF($AK$1:AK276,AK277)+AK277,IF(AL277&lt;&gt;"",COUNTIF($AL$1:AL276,AL277)+AL277,""))</f>
        <v/>
      </c>
      <c r="AH277" s="79" t="str">
        <f t="shared" si="133"/>
        <v/>
      </c>
      <c r="AI277" s="79" t="str">
        <f>IF(AND(J277="M", AH277&lt;&gt;"U/A",AE277=Prizewinners!$J$1),AF277,"")</f>
        <v/>
      </c>
      <c r="AJ277" s="44" t="str">
        <f>IF(AND(J277="F",  AH277&lt;&gt;"U/A",AE277=Prizewinners!$J$16),AF277,"")</f>
        <v/>
      </c>
      <c r="AK277" s="44" t="str">
        <f t="shared" si="142"/>
        <v/>
      </c>
      <c r="AL277" s="44" t="str">
        <f t="shared" si="143"/>
        <v/>
      </c>
      <c r="AM277" s="44" t="str">
        <f t="shared" si="145"/>
        <v/>
      </c>
      <c r="AN277" s="44" t="str">
        <f t="shared" si="139"/>
        <v/>
      </c>
      <c r="AO277" s="44" t="str">
        <f t="shared" si="140"/>
        <v/>
      </c>
      <c r="AP277" s="44" t="str">
        <f t="shared" si="141"/>
        <v/>
      </c>
      <c r="AQ277" s="44" t="str">
        <f t="shared" si="144"/>
        <v/>
      </c>
    </row>
    <row r="278" spans="1:43">
      <c r="A278" s="51" t="str">
        <f t="shared" si="117"/>
        <v>,67</v>
      </c>
      <c r="B278" s="52" t="str">
        <f t="shared" si="118"/>
        <v>,61</v>
      </c>
      <c r="C278" s="50">
        <f t="shared" si="119"/>
        <v>277</v>
      </c>
      <c r="D278" s="7"/>
      <c r="E278" s="52">
        <f t="shared" si="120"/>
        <v>0</v>
      </c>
      <c r="F278" s="51">
        <f>COUNTIF(H$2:H278,H278)</f>
        <v>67</v>
      </c>
      <c r="G278" s="53">
        <f>COUNTIF(J$2:J278,J278)</f>
        <v>61</v>
      </c>
      <c r="H278" s="51" t="str">
        <f t="shared" si="121"/>
        <v/>
      </c>
      <c r="I278" s="52" t="str">
        <f t="shared" si="134"/>
        <v/>
      </c>
      <c r="J278" s="52" t="str">
        <f t="shared" si="135"/>
        <v/>
      </c>
      <c r="K278" s="56" t="str">
        <f t="shared" si="136"/>
        <v/>
      </c>
      <c r="L278" s="56" t="str">
        <f t="shared" si="137"/>
        <v/>
      </c>
      <c r="M278" s="7"/>
      <c r="N278" s="8"/>
      <c r="O278" s="7"/>
      <c r="P278" s="59">
        <f t="shared" si="122"/>
        <v>1</v>
      </c>
      <c r="Q278" s="59">
        <f t="shared" si="123"/>
        <v>6</v>
      </c>
      <c r="R278" s="63">
        <f t="shared" si="124"/>
        <v>4.1666666666666664E-2</v>
      </c>
      <c r="S278" s="66">
        <f t="shared" si="125"/>
        <v>4.1666666666666666E-3</v>
      </c>
      <c r="T278" s="66">
        <f t="shared" si="126"/>
        <v>0</v>
      </c>
      <c r="U278" s="52">
        <f>COUNTIF(L$2:L278,L278)</f>
        <v>61</v>
      </c>
      <c r="V278" s="52">
        <f t="shared" si="127"/>
        <v>277</v>
      </c>
      <c r="W278" s="67">
        <f t="shared" si="128"/>
        <v>4.583333333333333E-2</v>
      </c>
      <c r="X278" s="70">
        <f t="shared" si="129"/>
        <v>4.583333333333333E-2</v>
      </c>
      <c r="Y278" s="72" t="str">
        <f t="shared" si="138"/>
        <v/>
      </c>
      <c r="Z278" s="75" t="str">
        <f t="shared" si="130"/>
        <v/>
      </c>
      <c r="AA278" s="25"/>
      <c r="AB278" s="25"/>
      <c r="AC278" s="44" t="str">
        <f t="shared" si="131"/>
        <v/>
      </c>
      <c r="AD278" s="44" t="str">
        <f t="shared" si="132"/>
        <v/>
      </c>
      <c r="AE278" s="78" t="str">
        <f>IF(AD278="","",COUNTIF($AD$2:AD278,AD278))</f>
        <v/>
      </c>
      <c r="AF278" s="79" t="str">
        <f>IF(AD278="","",SUMIF(AD$2:AD278,AD278,G$2:G278))</f>
        <v/>
      </c>
      <c r="AG278" s="79" t="str">
        <f>IF(AK278&lt;&gt;"",COUNTIF($AK$1:AK277,AK278)+AK278,IF(AL278&lt;&gt;"",COUNTIF($AL$1:AL277,AL278)+AL278,""))</f>
        <v/>
      </c>
      <c r="AH278" s="79" t="str">
        <f t="shared" si="133"/>
        <v/>
      </c>
      <c r="AI278" s="79" t="str">
        <f>IF(AND(J278="M", AH278&lt;&gt;"U/A",AE278=Prizewinners!$J$1),AF278,"")</f>
        <v/>
      </c>
      <c r="AJ278" s="44" t="str">
        <f>IF(AND(J278="F",  AH278&lt;&gt;"U/A",AE278=Prizewinners!$J$16),AF278,"")</f>
        <v/>
      </c>
      <c r="AK278" s="44" t="str">
        <f t="shared" si="142"/>
        <v/>
      </c>
      <c r="AL278" s="44" t="str">
        <f t="shared" si="143"/>
        <v/>
      </c>
      <c r="AM278" s="44" t="str">
        <f t="shared" si="145"/>
        <v/>
      </c>
      <c r="AN278" s="44" t="str">
        <f t="shared" si="139"/>
        <v/>
      </c>
      <c r="AO278" s="44" t="str">
        <f t="shared" si="140"/>
        <v/>
      </c>
      <c r="AP278" s="44" t="str">
        <f t="shared" si="141"/>
        <v/>
      </c>
      <c r="AQ278" s="44" t="str">
        <f t="shared" si="144"/>
        <v/>
      </c>
    </row>
    <row r="279" spans="1:43">
      <c r="A279" s="51" t="str">
        <f t="shared" si="117"/>
        <v>,68</v>
      </c>
      <c r="B279" s="52" t="str">
        <f t="shared" si="118"/>
        <v>,62</v>
      </c>
      <c r="C279" s="50">
        <f t="shared" si="119"/>
        <v>278</v>
      </c>
      <c r="D279" s="7"/>
      <c r="E279" s="52">
        <f t="shared" si="120"/>
        <v>0</v>
      </c>
      <c r="F279" s="51">
        <f>COUNTIF(H$2:H279,H279)</f>
        <v>68</v>
      </c>
      <c r="G279" s="53">
        <f>COUNTIF(J$2:J279,J279)</f>
        <v>62</v>
      </c>
      <c r="H279" s="51" t="str">
        <f t="shared" si="121"/>
        <v/>
      </c>
      <c r="I279" s="52" t="str">
        <f t="shared" si="134"/>
        <v/>
      </c>
      <c r="J279" s="52" t="str">
        <f t="shared" si="135"/>
        <v/>
      </c>
      <c r="K279" s="56" t="str">
        <f t="shared" si="136"/>
        <v/>
      </c>
      <c r="L279" s="56" t="str">
        <f t="shared" si="137"/>
        <v/>
      </c>
      <c r="M279" s="7"/>
      <c r="N279" s="8"/>
      <c r="O279" s="7"/>
      <c r="P279" s="59">
        <f t="shared" si="122"/>
        <v>1</v>
      </c>
      <c r="Q279" s="59">
        <f t="shared" si="123"/>
        <v>6</v>
      </c>
      <c r="R279" s="63">
        <f t="shared" si="124"/>
        <v>4.1666666666666664E-2</v>
      </c>
      <c r="S279" s="66">
        <f t="shared" si="125"/>
        <v>4.1666666666666666E-3</v>
      </c>
      <c r="T279" s="66">
        <f t="shared" si="126"/>
        <v>0</v>
      </c>
      <c r="U279" s="52">
        <f>COUNTIF(L$2:L279,L279)</f>
        <v>62</v>
      </c>
      <c r="V279" s="52">
        <f t="shared" si="127"/>
        <v>278</v>
      </c>
      <c r="W279" s="67">
        <f t="shared" si="128"/>
        <v>4.583333333333333E-2</v>
      </c>
      <c r="X279" s="70">
        <f t="shared" si="129"/>
        <v>4.583333333333333E-2</v>
      </c>
      <c r="Y279" s="72" t="str">
        <f t="shared" si="138"/>
        <v/>
      </c>
      <c r="Z279" s="75" t="str">
        <f t="shared" si="130"/>
        <v/>
      </c>
      <c r="AA279" s="25"/>
      <c r="AB279" s="25"/>
      <c r="AC279" s="44" t="str">
        <f t="shared" si="131"/>
        <v/>
      </c>
      <c r="AD279" s="44" t="str">
        <f t="shared" si="132"/>
        <v/>
      </c>
      <c r="AE279" s="78" t="str">
        <f>IF(AD279="","",COUNTIF($AD$2:AD279,AD279))</f>
        <v/>
      </c>
      <c r="AF279" s="79" t="str">
        <f>IF(AD279="","",SUMIF(AD$2:AD279,AD279,G$2:G279))</f>
        <v/>
      </c>
      <c r="AG279" s="79" t="str">
        <f>IF(AK279&lt;&gt;"",COUNTIF($AK$1:AK278,AK279)+AK279,IF(AL279&lt;&gt;"",COUNTIF($AL$1:AL278,AL279)+AL279,""))</f>
        <v/>
      </c>
      <c r="AH279" s="79" t="str">
        <f t="shared" si="133"/>
        <v/>
      </c>
      <c r="AI279" s="79" t="str">
        <f>IF(AND(J279="M", AH279&lt;&gt;"U/A",AE279=Prizewinners!$J$1),AF279,"")</f>
        <v/>
      </c>
      <c r="AJ279" s="44" t="str">
        <f>IF(AND(J279="F",  AH279&lt;&gt;"U/A",AE279=Prizewinners!$J$16),AF279,"")</f>
        <v/>
      </c>
      <c r="AK279" s="44" t="str">
        <f t="shared" si="142"/>
        <v/>
      </c>
      <c r="AL279" s="44" t="str">
        <f t="shared" si="143"/>
        <v/>
      </c>
      <c r="AM279" s="44" t="str">
        <f t="shared" si="145"/>
        <v/>
      </c>
      <c r="AN279" s="44" t="str">
        <f t="shared" si="139"/>
        <v/>
      </c>
      <c r="AO279" s="44" t="str">
        <f t="shared" si="140"/>
        <v/>
      </c>
      <c r="AP279" s="44" t="str">
        <f t="shared" si="141"/>
        <v/>
      </c>
      <c r="AQ279" s="44" t="str">
        <f t="shared" si="144"/>
        <v/>
      </c>
    </row>
    <row r="280" spans="1:43">
      <c r="A280" s="51" t="str">
        <f t="shared" si="117"/>
        <v>,69</v>
      </c>
      <c r="B280" s="52" t="str">
        <f t="shared" si="118"/>
        <v>,63</v>
      </c>
      <c r="C280" s="50">
        <f t="shared" si="119"/>
        <v>279</v>
      </c>
      <c r="D280" s="7"/>
      <c r="E280" s="52">
        <f t="shared" si="120"/>
        <v>0</v>
      </c>
      <c r="F280" s="51">
        <f>COUNTIF(H$2:H280,H280)</f>
        <v>69</v>
      </c>
      <c r="G280" s="53">
        <f>COUNTIF(J$2:J280,J280)</f>
        <v>63</v>
      </c>
      <c r="H280" s="51" t="str">
        <f t="shared" si="121"/>
        <v/>
      </c>
      <c r="I280" s="52" t="str">
        <f t="shared" si="134"/>
        <v/>
      </c>
      <c r="J280" s="52" t="str">
        <f t="shared" si="135"/>
        <v/>
      </c>
      <c r="K280" s="56" t="str">
        <f t="shared" si="136"/>
        <v/>
      </c>
      <c r="L280" s="56" t="str">
        <f t="shared" si="137"/>
        <v/>
      </c>
      <c r="M280" s="7"/>
      <c r="N280" s="8"/>
      <c r="O280" s="7"/>
      <c r="P280" s="59">
        <f t="shared" si="122"/>
        <v>1</v>
      </c>
      <c r="Q280" s="59">
        <f t="shared" si="123"/>
        <v>6</v>
      </c>
      <c r="R280" s="63">
        <f t="shared" si="124"/>
        <v>4.1666666666666664E-2</v>
      </c>
      <c r="S280" s="66">
        <f t="shared" si="125"/>
        <v>4.1666666666666666E-3</v>
      </c>
      <c r="T280" s="66">
        <f t="shared" si="126"/>
        <v>0</v>
      </c>
      <c r="U280" s="52">
        <f>COUNTIF(L$2:L280,L280)</f>
        <v>63</v>
      </c>
      <c r="V280" s="52">
        <f t="shared" si="127"/>
        <v>279</v>
      </c>
      <c r="W280" s="67">
        <f t="shared" si="128"/>
        <v>4.583333333333333E-2</v>
      </c>
      <c r="X280" s="70">
        <f t="shared" si="129"/>
        <v>4.583333333333333E-2</v>
      </c>
      <c r="Y280" s="72" t="str">
        <f t="shared" si="138"/>
        <v/>
      </c>
      <c r="Z280" s="75" t="str">
        <f t="shared" si="130"/>
        <v/>
      </c>
      <c r="AA280" s="25"/>
      <c r="AB280" s="25"/>
      <c r="AC280" s="44" t="str">
        <f t="shared" si="131"/>
        <v/>
      </c>
      <c r="AD280" s="44" t="str">
        <f t="shared" si="132"/>
        <v/>
      </c>
      <c r="AE280" s="78" t="str">
        <f>IF(AD280="","",COUNTIF($AD$2:AD280,AD280))</f>
        <v/>
      </c>
      <c r="AF280" s="79" t="str">
        <f>IF(AD280="","",SUMIF(AD$2:AD280,AD280,G$2:G280))</f>
        <v/>
      </c>
      <c r="AG280" s="79" t="str">
        <f>IF(AK280&lt;&gt;"",COUNTIF($AK$1:AK279,AK280)+AK280,IF(AL280&lt;&gt;"",COUNTIF($AL$1:AL279,AL280)+AL280,""))</f>
        <v/>
      </c>
      <c r="AH280" s="79" t="str">
        <f t="shared" si="133"/>
        <v/>
      </c>
      <c r="AI280" s="79" t="str">
        <f>IF(AND(J280="M", AH280&lt;&gt;"U/A",AE280=Prizewinners!$J$1),AF280,"")</f>
        <v/>
      </c>
      <c r="AJ280" s="44" t="str">
        <f>IF(AND(J280="F",  AH280&lt;&gt;"U/A",AE280=Prizewinners!$J$16),AF280,"")</f>
        <v/>
      </c>
      <c r="AK280" s="44" t="str">
        <f t="shared" si="142"/>
        <v/>
      </c>
      <c r="AL280" s="44" t="str">
        <f t="shared" si="143"/>
        <v/>
      </c>
      <c r="AM280" s="44" t="str">
        <f t="shared" si="145"/>
        <v/>
      </c>
      <c r="AN280" s="44" t="str">
        <f t="shared" si="139"/>
        <v/>
      </c>
      <c r="AO280" s="44" t="str">
        <f t="shared" si="140"/>
        <v/>
      </c>
      <c r="AP280" s="44" t="str">
        <f t="shared" si="141"/>
        <v/>
      </c>
      <c r="AQ280" s="44" t="str">
        <f t="shared" si="144"/>
        <v/>
      </c>
    </row>
    <row r="281" spans="1:43">
      <c r="A281" s="51" t="str">
        <f t="shared" si="117"/>
        <v>,70</v>
      </c>
      <c r="B281" s="52" t="str">
        <f t="shared" si="118"/>
        <v>,64</v>
      </c>
      <c r="C281" s="50">
        <f t="shared" si="119"/>
        <v>280</v>
      </c>
      <c r="D281" s="7"/>
      <c r="E281" s="52">
        <f t="shared" si="120"/>
        <v>0</v>
      </c>
      <c r="F281" s="51">
        <f>COUNTIF(H$2:H281,H281)</f>
        <v>70</v>
      </c>
      <c r="G281" s="53">
        <f>COUNTIF(J$2:J281,J281)</f>
        <v>64</v>
      </c>
      <c r="H281" s="51" t="str">
        <f t="shared" si="121"/>
        <v/>
      </c>
      <c r="I281" s="52" t="str">
        <f t="shared" si="134"/>
        <v/>
      </c>
      <c r="J281" s="52" t="str">
        <f t="shared" si="135"/>
        <v/>
      </c>
      <c r="K281" s="56" t="str">
        <f t="shared" si="136"/>
        <v/>
      </c>
      <c r="L281" s="56" t="str">
        <f t="shared" si="137"/>
        <v/>
      </c>
      <c r="M281" s="7"/>
      <c r="N281" s="8"/>
      <c r="O281" s="7"/>
      <c r="P281" s="59">
        <f t="shared" si="122"/>
        <v>1</v>
      </c>
      <c r="Q281" s="59">
        <f t="shared" si="123"/>
        <v>6</v>
      </c>
      <c r="R281" s="63">
        <f t="shared" si="124"/>
        <v>4.1666666666666664E-2</v>
      </c>
      <c r="S281" s="66">
        <f t="shared" si="125"/>
        <v>4.1666666666666666E-3</v>
      </c>
      <c r="T281" s="66">
        <f t="shared" si="126"/>
        <v>0</v>
      </c>
      <c r="U281" s="52">
        <f>COUNTIF(L$2:L281,L281)</f>
        <v>64</v>
      </c>
      <c r="V281" s="52">
        <f t="shared" si="127"/>
        <v>280</v>
      </c>
      <c r="W281" s="67">
        <f t="shared" si="128"/>
        <v>4.583333333333333E-2</v>
      </c>
      <c r="X281" s="70">
        <f t="shared" si="129"/>
        <v>4.583333333333333E-2</v>
      </c>
      <c r="Y281" s="72" t="str">
        <f t="shared" si="138"/>
        <v/>
      </c>
      <c r="Z281" s="75" t="str">
        <f t="shared" si="130"/>
        <v/>
      </c>
      <c r="AA281" s="25"/>
      <c r="AB281" s="25"/>
      <c r="AC281" s="44" t="str">
        <f t="shared" si="131"/>
        <v/>
      </c>
      <c r="AD281" s="44" t="str">
        <f t="shared" si="132"/>
        <v/>
      </c>
      <c r="AE281" s="78" t="str">
        <f>IF(AD281="","",COUNTIF($AD$2:AD281,AD281))</f>
        <v/>
      </c>
      <c r="AF281" s="79" t="str">
        <f>IF(AD281="","",SUMIF(AD$2:AD281,AD281,G$2:G281))</f>
        <v/>
      </c>
      <c r="AG281" s="79" t="str">
        <f>IF(AK281&lt;&gt;"",COUNTIF($AK$1:AK280,AK281)+AK281,IF(AL281&lt;&gt;"",COUNTIF($AL$1:AL280,AL281)+AL281,""))</f>
        <v/>
      </c>
      <c r="AH281" s="79" t="str">
        <f t="shared" si="133"/>
        <v/>
      </c>
      <c r="AI281" s="79" t="str">
        <f>IF(AND(J281="M", AH281&lt;&gt;"U/A",AE281=Prizewinners!$J$1),AF281,"")</f>
        <v/>
      </c>
      <c r="AJ281" s="44" t="str">
        <f>IF(AND(J281="F",  AH281&lt;&gt;"U/A",AE281=Prizewinners!$J$16),AF281,"")</f>
        <v/>
      </c>
      <c r="AK281" s="44" t="str">
        <f t="shared" si="142"/>
        <v/>
      </c>
      <c r="AL281" s="44" t="str">
        <f t="shared" si="143"/>
        <v/>
      </c>
      <c r="AM281" s="44" t="str">
        <f t="shared" si="145"/>
        <v/>
      </c>
      <c r="AN281" s="44" t="str">
        <f t="shared" si="139"/>
        <v/>
      </c>
      <c r="AO281" s="44" t="str">
        <f t="shared" si="140"/>
        <v/>
      </c>
      <c r="AP281" s="44" t="str">
        <f t="shared" si="141"/>
        <v/>
      </c>
      <c r="AQ281" s="44" t="str">
        <f t="shared" si="144"/>
        <v/>
      </c>
    </row>
    <row r="282" spans="1:43">
      <c r="A282" s="51" t="str">
        <f t="shared" si="117"/>
        <v>,71</v>
      </c>
      <c r="B282" s="52" t="str">
        <f t="shared" si="118"/>
        <v>,65</v>
      </c>
      <c r="C282" s="50">
        <f t="shared" si="119"/>
        <v>281</v>
      </c>
      <c r="D282" s="7"/>
      <c r="E282" s="52">
        <f t="shared" si="120"/>
        <v>0</v>
      </c>
      <c r="F282" s="51">
        <f>COUNTIF(H$2:H282,H282)</f>
        <v>71</v>
      </c>
      <c r="G282" s="53">
        <f>COUNTIF(J$2:J282,J282)</f>
        <v>65</v>
      </c>
      <c r="H282" s="51" t="str">
        <f t="shared" si="121"/>
        <v/>
      </c>
      <c r="I282" s="52" t="str">
        <f t="shared" si="134"/>
        <v/>
      </c>
      <c r="J282" s="52" t="str">
        <f t="shared" si="135"/>
        <v/>
      </c>
      <c r="K282" s="56" t="str">
        <f t="shared" si="136"/>
        <v/>
      </c>
      <c r="L282" s="56" t="str">
        <f t="shared" si="137"/>
        <v/>
      </c>
      <c r="M282" s="7"/>
      <c r="N282" s="8"/>
      <c r="O282" s="7"/>
      <c r="P282" s="59">
        <f t="shared" si="122"/>
        <v>1</v>
      </c>
      <c r="Q282" s="59">
        <f t="shared" si="123"/>
        <v>6</v>
      </c>
      <c r="R282" s="63">
        <f t="shared" si="124"/>
        <v>4.1666666666666664E-2</v>
      </c>
      <c r="S282" s="66">
        <f t="shared" si="125"/>
        <v>4.1666666666666666E-3</v>
      </c>
      <c r="T282" s="66">
        <f t="shared" si="126"/>
        <v>0</v>
      </c>
      <c r="U282" s="52">
        <f>COUNTIF(L$2:L282,L282)</f>
        <v>65</v>
      </c>
      <c r="V282" s="52">
        <f t="shared" si="127"/>
        <v>281</v>
      </c>
      <c r="W282" s="67">
        <f t="shared" si="128"/>
        <v>4.583333333333333E-2</v>
      </c>
      <c r="X282" s="70">
        <f t="shared" si="129"/>
        <v>4.583333333333333E-2</v>
      </c>
      <c r="Y282" s="72" t="str">
        <f t="shared" si="138"/>
        <v/>
      </c>
      <c r="Z282" s="75" t="str">
        <f t="shared" si="130"/>
        <v/>
      </c>
      <c r="AA282" s="25"/>
      <c r="AB282" s="25"/>
      <c r="AC282" s="44" t="str">
        <f t="shared" si="131"/>
        <v/>
      </c>
      <c r="AD282" s="44" t="str">
        <f t="shared" si="132"/>
        <v/>
      </c>
      <c r="AE282" s="78" t="str">
        <f>IF(AD282="","",COUNTIF($AD$2:AD282,AD282))</f>
        <v/>
      </c>
      <c r="AF282" s="79" t="str">
        <f>IF(AD282="","",SUMIF(AD$2:AD282,AD282,G$2:G282))</f>
        <v/>
      </c>
      <c r="AG282" s="79" t="str">
        <f>IF(AK282&lt;&gt;"",COUNTIF($AK$1:AK281,AK282)+AK282,IF(AL282&lt;&gt;"",COUNTIF($AL$1:AL281,AL282)+AL282,""))</f>
        <v/>
      </c>
      <c r="AH282" s="79" t="str">
        <f t="shared" si="133"/>
        <v/>
      </c>
      <c r="AI282" s="79" t="str">
        <f>IF(AND(J282="M", AH282&lt;&gt;"U/A",AE282=Prizewinners!$J$1),AF282,"")</f>
        <v/>
      </c>
      <c r="AJ282" s="44" t="str">
        <f>IF(AND(J282="F",  AH282&lt;&gt;"U/A",AE282=Prizewinners!$J$16),AF282,"")</f>
        <v/>
      </c>
      <c r="AK282" s="44" t="str">
        <f t="shared" si="142"/>
        <v/>
      </c>
      <c r="AL282" s="44" t="str">
        <f t="shared" si="143"/>
        <v/>
      </c>
      <c r="AM282" s="44" t="str">
        <f t="shared" si="145"/>
        <v/>
      </c>
      <c r="AN282" s="44" t="str">
        <f t="shared" si="139"/>
        <v/>
      </c>
      <c r="AO282" s="44" t="str">
        <f t="shared" si="140"/>
        <v/>
      </c>
      <c r="AP282" s="44" t="str">
        <f t="shared" si="141"/>
        <v/>
      </c>
      <c r="AQ282" s="44" t="str">
        <f t="shared" si="144"/>
        <v/>
      </c>
    </row>
    <row r="283" spans="1:43">
      <c r="A283" s="51" t="str">
        <f t="shared" si="117"/>
        <v>,72</v>
      </c>
      <c r="B283" s="52" t="str">
        <f t="shared" si="118"/>
        <v>,66</v>
      </c>
      <c r="C283" s="50">
        <f t="shared" si="119"/>
        <v>282</v>
      </c>
      <c r="D283" s="7"/>
      <c r="E283" s="52">
        <f t="shared" si="120"/>
        <v>0</v>
      </c>
      <c r="F283" s="51">
        <f>COUNTIF(H$2:H283,H283)</f>
        <v>72</v>
      </c>
      <c r="G283" s="53">
        <f>COUNTIF(J$2:J283,J283)</f>
        <v>66</v>
      </c>
      <c r="H283" s="51" t="str">
        <f t="shared" si="121"/>
        <v/>
      </c>
      <c r="I283" s="52" t="str">
        <f t="shared" si="134"/>
        <v/>
      </c>
      <c r="J283" s="52" t="str">
        <f t="shared" si="135"/>
        <v/>
      </c>
      <c r="K283" s="56" t="str">
        <f t="shared" si="136"/>
        <v/>
      </c>
      <c r="L283" s="56" t="str">
        <f t="shared" si="137"/>
        <v/>
      </c>
      <c r="M283" s="7"/>
      <c r="N283" s="8"/>
      <c r="O283" s="7"/>
      <c r="P283" s="59">
        <f t="shared" si="122"/>
        <v>1</v>
      </c>
      <c r="Q283" s="59">
        <f t="shared" si="123"/>
        <v>6</v>
      </c>
      <c r="R283" s="63">
        <f t="shared" si="124"/>
        <v>4.1666666666666664E-2</v>
      </c>
      <c r="S283" s="66">
        <f t="shared" si="125"/>
        <v>4.1666666666666666E-3</v>
      </c>
      <c r="T283" s="66">
        <f t="shared" si="126"/>
        <v>0</v>
      </c>
      <c r="U283" s="52">
        <f>COUNTIF(L$2:L283,L283)</f>
        <v>66</v>
      </c>
      <c r="V283" s="52">
        <f t="shared" si="127"/>
        <v>282</v>
      </c>
      <c r="W283" s="67">
        <f t="shared" si="128"/>
        <v>4.583333333333333E-2</v>
      </c>
      <c r="X283" s="70">
        <f t="shared" si="129"/>
        <v>4.583333333333333E-2</v>
      </c>
      <c r="Y283" s="72" t="str">
        <f t="shared" si="138"/>
        <v/>
      </c>
      <c r="Z283" s="75" t="str">
        <f t="shared" si="130"/>
        <v/>
      </c>
      <c r="AA283" s="25"/>
      <c r="AB283" s="25"/>
      <c r="AC283" s="44" t="str">
        <f t="shared" si="131"/>
        <v/>
      </c>
      <c r="AD283" s="44" t="str">
        <f t="shared" si="132"/>
        <v/>
      </c>
      <c r="AE283" s="78" t="str">
        <f>IF(AD283="","",COUNTIF($AD$2:AD283,AD283))</f>
        <v/>
      </c>
      <c r="AF283" s="79" t="str">
        <f>IF(AD283="","",SUMIF(AD$2:AD283,AD283,G$2:G283))</f>
        <v/>
      </c>
      <c r="AG283" s="79" t="str">
        <f>IF(AK283&lt;&gt;"",COUNTIF($AK$1:AK282,AK283)+AK283,IF(AL283&lt;&gt;"",COUNTIF($AL$1:AL282,AL283)+AL283,""))</f>
        <v/>
      </c>
      <c r="AH283" s="79" t="str">
        <f t="shared" si="133"/>
        <v/>
      </c>
      <c r="AI283" s="79" t="str">
        <f>IF(AND(J283="M", AH283&lt;&gt;"U/A",AE283=Prizewinners!$J$1),AF283,"")</f>
        <v/>
      </c>
      <c r="AJ283" s="44" t="str">
        <f>IF(AND(J283="F",  AH283&lt;&gt;"U/A",AE283=Prizewinners!$J$16),AF283,"")</f>
        <v/>
      </c>
      <c r="AK283" s="44" t="str">
        <f t="shared" si="142"/>
        <v/>
      </c>
      <c r="AL283" s="44" t="str">
        <f t="shared" si="143"/>
        <v/>
      </c>
      <c r="AM283" s="44" t="str">
        <f t="shared" si="145"/>
        <v/>
      </c>
      <c r="AN283" s="44" t="str">
        <f t="shared" si="139"/>
        <v/>
      </c>
      <c r="AO283" s="44" t="str">
        <f t="shared" si="140"/>
        <v/>
      </c>
      <c r="AP283" s="44" t="str">
        <f t="shared" si="141"/>
        <v/>
      </c>
      <c r="AQ283" s="44" t="str">
        <f t="shared" si="144"/>
        <v/>
      </c>
    </row>
    <row r="284" spans="1:43">
      <c r="A284" s="51" t="str">
        <f t="shared" si="117"/>
        <v>,73</v>
      </c>
      <c r="B284" s="52" t="str">
        <f t="shared" si="118"/>
        <v>,67</v>
      </c>
      <c r="C284" s="50">
        <f t="shared" si="119"/>
        <v>283</v>
      </c>
      <c r="D284" s="7"/>
      <c r="E284" s="52">
        <f t="shared" si="120"/>
        <v>0</v>
      </c>
      <c r="F284" s="51">
        <f>COUNTIF(H$2:H284,H284)</f>
        <v>73</v>
      </c>
      <c r="G284" s="53">
        <f>COUNTIF(J$2:J284,J284)</f>
        <v>67</v>
      </c>
      <c r="H284" s="51" t="str">
        <f t="shared" si="121"/>
        <v/>
      </c>
      <c r="I284" s="52" t="str">
        <f t="shared" si="134"/>
        <v/>
      </c>
      <c r="J284" s="52" t="str">
        <f t="shared" si="135"/>
        <v/>
      </c>
      <c r="K284" s="56" t="str">
        <f t="shared" si="136"/>
        <v/>
      </c>
      <c r="L284" s="56" t="str">
        <f t="shared" si="137"/>
        <v/>
      </c>
      <c r="M284" s="7"/>
      <c r="N284" s="8"/>
      <c r="O284" s="7"/>
      <c r="P284" s="59">
        <f t="shared" si="122"/>
        <v>1</v>
      </c>
      <c r="Q284" s="59">
        <f t="shared" si="123"/>
        <v>6</v>
      </c>
      <c r="R284" s="63">
        <f t="shared" si="124"/>
        <v>4.1666666666666664E-2</v>
      </c>
      <c r="S284" s="66">
        <f t="shared" si="125"/>
        <v>4.1666666666666666E-3</v>
      </c>
      <c r="T284" s="66">
        <f t="shared" si="126"/>
        <v>0</v>
      </c>
      <c r="U284" s="52">
        <f>COUNTIF(L$2:L284,L284)</f>
        <v>67</v>
      </c>
      <c r="V284" s="52">
        <f t="shared" si="127"/>
        <v>283</v>
      </c>
      <c r="W284" s="67">
        <f t="shared" si="128"/>
        <v>4.583333333333333E-2</v>
      </c>
      <c r="X284" s="70">
        <f t="shared" si="129"/>
        <v>4.583333333333333E-2</v>
      </c>
      <c r="Y284" s="72" t="str">
        <f t="shared" si="138"/>
        <v/>
      </c>
      <c r="Z284" s="75" t="str">
        <f t="shared" si="130"/>
        <v/>
      </c>
      <c r="AA284" s="25"/>
      <c r="AB284" s="25"/>
      <c r="AC284" s="44" t="str">
        <f t="shared" si="131"/>
        <v/>
      </c>
      <c r="AD284" s="44" t="str">
        <f t="shared" si="132"/>
        <v/>
      </c>
      <c r="AE284" s="78" t="str">
        <f>IF(AD284="","",COUNTIF($AD$2:AD284,AD284))</f>
        <v/>
      </c>
      <c r="AF284" s="79" t="str">
        <f>IF(AD284="","",SUMIF(AD$2:AD284,AD284,G$2:G284))</f>
        <v/>
      </c>
      <c r="AG284" s="79" t="str">
        <f>IF(AK284&lt;&gt;"",COUNTIF($AK$1:AK283,AK284)+AK284,IF(AL284&lt;&gt;"",COUNTIF($AL$1:AL283,AL284)+AL284,""))</f>
        <v/>
      </c>
      <c r="AH284" s="79" t="str">
        <f t="shared" si="133"/>
        <v/>
      </c>
      <c r="AI284" s="79" t="str">
        <f>IF(AND(J284="M", AH284&lt;&gt;"U/A",AE284=Prizewinners!$J$1),AF284,"")</f>
        <v/>
      </c>
      <c r="AJ284" s="44" t="str">
        <f>IF(AND(J284="F",  AH284&lt;&gt;"U/A",AE284=Prizewinners!$J$16),AF284,"")</f>
        <v/>
      </c>
      <c r="AK284" s="44" t="str">
        <f t="shared" si="142"/>
        <v/>
      </c>
      <c r="AL284" s="44" t="str">
        <f t="shared" si="143"/>
        <v/>
      </c>
      <c r="AM284" s="44" t="str">
        <f t="shared" si="145"/>
        <v/>
      </c>
      <c r="AN284" s="44" t="str">
        <f t="shared" si="139"/>
        <v/>
      </c>
      <c r="AO284" s="44" t="str">
        <f t="shared" si="140"/>
        <v/>
      </c>
      <c r="AP284" s="44" t="str">
        <f t="shared" si="141"/>
        <v/>
      </c>
      <c r="AQ284" s="44" t="str">
        <f t="shared" si="144"/>
        <v/>
      </c>
    </row>
    <row r="285" spans="1:43">
      <c r="A285" s="51" t="str">
        <f t="shared" si="117"/>
        <v>,74</v>
      </c>
      <c r="B285" s="52" t="str">
        <f t="shared" si="118"/>
        <v>,68</v>
      </c>
      <c r="C285" s="50">
        <f t="shared" si="119"/>
        <v>284</v>
      </c>
      <c r="D285" s="7"/>
      <c r="E285" s="52">
        <f t="shared" si="120"/>
        <v>0</v>
      </c>
      <c r="F285" s="51">
        <f>COUNTIF(H$2:H285,H285)</f>
        <v>74</v>
      </c>
      <c r="G285" s="53">
        <f>COUNTIF(J$2:J285,J285)</f>
        <v>68</v>
      </c>
      <c r="H285" s="51" t="str">
        <f t="shared" si="121"/>
        <v/>
      </c>
      <c r="I285" s="52" t="str">
        <f t="shared" si="134"/>
        <v/>
      </c>
      <c r="J285" s="52" t="str">
        <f t="shared" si="135"/>
        <v/>
      </c>
      <c r="K285" s="56" t="str">
        <f t="shared" si="136"/>
        <v/>
      </c>
      <c r="L285" s="56" t="str">
        <f t="shared" si="137"/>
        <v/>
      </c>
      <c r="M285" s="7"/>
      <c r="N285" s="8"/>
      <c r="O285" s="7"/>
      <c r="P285" s="59">
        <f t="shared" si="122"/>
        <v>1</v>
      </c>
      <c r="Q285" s="59">
        <f t="shared" si="123"/>
        <v>6</v>
      </c>
      <c r="R285" s="63">
        <f t="shared" si="124"/>
        <v>4.1666666666666664E-2</v>
      </c>
      <c r="S285" s="66">
        <f t="shared" si="125"/>
        <v>4.1666666666666666E-3</v>
      </c>
      <c r="T285" s="66">
        <f t="shared" si="126"/>
        <v>0</v>
      </c>
      <c r="U285" s="52">
        <f>COUNTIF(L$2:L285,L285)</f>
        <v>68</v>
      </c>
      <c r="V285" s="52">
        <f t="shared" si="127"/>
        <v>284</v>
      </c>
      <c r="W285" s="67">
        <f t="shared" si="128"/>
        <v>4.583333333333333E-2</v>
      </c>
      <c r="X285" s="70">
        <f t="shared" si="129"/>
        <v>4.583333333333333E-2</v>
      </c>
      <c r="Y285" s="72" t="str">
        <f t="shared" si="138"/>
        <v/>
      </c>
      <c r="Z285" s="75" t="str">
        <f t="shared" si="130"/>
        <v/>
      </c>
      <c r="AA285" s="25"/>
      <c r="AB285" s="25"/>
      <c r="AC285" s="44" t="str">
        <f t="shared" si="131"/>
        <v/>
      </c>
      <c r="AD285" s="44" t="str">
        <f t="shared" si="132"/>
        <v/>
      </c>
      <c r="AE285" s="78" t="str">
        <f>IF(AD285="","",COUNTIF($AD$2:AD285,AD285))</f>
        <v/>
      </c>
      <c r="AF285" s="79" t="str">
        <f>IF(AD285="","",SUMIF(AD$2:AD285,AD285,G$2:G285))</f>
        <v/>
      </c>
      <c r="AG285" s="79" t="str">
        <f>IF(AK285&lt;&gt;"",COUNTIF($AK$1:AK284,AK285)+AK285,IF(AL285&lt;&gt;"",COUNTIF($AL$1:AL284,AL285)+AL285,""))</f>
        <v/>
      </c>
      <c r="AH285" s="79" t="str">
        <f t="shared" si="133"/>
        <v/>
      </c>
      <c r="AI285" s="79" t="str">
        <f>IF(AND(J285="M", AH285&lt;&gt;"U/A",AE285=Prizewinners!$J$1),AF285,"")</f>
        <v/>
      </c>
      <c r="AJ285" s="44" t="str">
        <f>IF(AND(J285="F",  AH285&lt;&gt;"U/A",AE285=Prizewinners!$J$16),AF285,"")</f>
        <v/>
      </c>
      <c r="AK285" s="44" t="str">
        <f t="shared" si="142"/>
        <v/>
      </c>
      <c r="AL285" s="44" t="str">
        <f t="shared" si="143"/>
        <v/>
      </c>
      <c r="AM285" s="44" t="str">
        <f t="shared" si="145"/>
        <v/>
      </c>
      <c r="AN285" s="44" t="str">
        <f t="shared" si="139"/>
        <v/>
      </c>
      <c r="AO285" s="44" t="str">
        <f t="shared" si="140"/>
        <v/>
      </c>
      <c r="AP285" s="44" t="str">
        <f t="shared" si="141"/>
        <v/>
      </c>
      <c r="AQ285" s="44" t="str">
        <f t="shared" si="144"/>
        <v/>
      </c>
    </row>
    <row r="286" spans="1:43">
      <c r="A286" s="51" t="str">
        <f t="shared" si="117"/>
        <v>,75</v>
      </c>
      <c r="B286" s="52" t="str">
        <f t="shared" si="118"/>
        <v>,69</v>
      </c>
      <c r="C286" s="50">
        <f t="shared" si="119"/>
        <v>285</v>
      </c>
      <c r="D286" s="7"/>
      <c r="E286" s="52">
        <f t="shared" si="120"/>
        <v>0</v>
      </c>
      <c r="F286" s="51">
        <f>COUNTIF(H$2:H286,H286)</f>
        <v>75</v>
      </c>
      <c r="G286" s="53">
        <f>COUNTIF(J$2:J286,J286)</f>
        <v>69</v>
      </c>
      <c r="H286" s="51" t="str">
        <f t="shared" si="121"/>
        <v/>
      </c>
      <c r="I286" s="52" t="str">
        <f t="shared" si="134"/>
        <v/>
      </c>
      <c r="J286" s="52" t="str">
        <f t="shared" si="135"/>
        <v/>
      </c>
      <c r="K286" s="56" t="str">
        <f t="shared" si="136"/>
        <v/>
      </c>
      <c r="L286" s="56" t="str">
        <f t="shared" si="137"/>
        <v/>
      </c>
      <c r="M286" s="7"/>
      <c r="N286" s="8"/>
      <c r="O286" s="7"/>
      <c r="P286" s="59">
        <f t="shared" si="122"/>
        <v>1</v>
      </c>
      <c r="Q286" s="59">
        <f t="shared" si="123"/>
        <v>6</v>
      </c>
      <c r="R286" s="63">
        <f t="shared" si="124"/>
        <v>4.1666666666666664E-2</v>
      </c>
      <c r="S286" s="66">
        <f t="shared" si="125"/>
        <v>4.1666666666666666E-3</v>
      </c>
      <c r="T286" s="66">
        <f t="shared" si="126"/>
        <v>0</v>
      </c>
      <c r="U286" s="52">
        <f>COUNTIF(L$2:L286,L286)</f>
        <v>69</v>
      </c>
      <c r="V286" s="52">
        <f t="shared" si="127"/>
        <v>285</v>
      </c>
      <c r="W286" s="67">
        <f t="shared" si="128"/>
        <v>4.583333333333333E-2</v>
      </c>
      <c r="X286" s="70">
        <f t="shared" si="129"/>
        <v>4.583333333333333E-2</v>
      </c>
      <c r="Y286" s="72" t="str">
        <f t="shared" si="138"/>
        <v/>
      </c>
      <c r="Z286" s="75" t="str">
        <f t="shared" si="130"/>
        <v/>
      </c>
      <c r="AA286" s="25"/>
      <c r="AB286" s="25"/>
      <c r="AC286" s="44" t="str">
        <f t="shared" si="131"/>
        <v/>
      </c>
      <c r="AD286" s="44" t="str">
        <f t="shared" si="132"/>
        <v/>
      </c>
      <c r="AE286" s="78" t="str">
        <f>IF(AD286="","",COUNTIF($AD$2:AD286,AD286))</f>
        <v/>
      </c>
      <c r="AF286" s="79" t="str">
        <f>IF(AD286="","",SUMIF(AD$2:AD286,AD286,G$2:G286))</f>
        <v/>
      </c>
      <c r="AG286" s="79" t="str">
        <f>IF(AK286&lt;&gt;"",COUNTIF($AK$1:AK285,AK286)+AK286,IF(AL286&lt;&gt;"",COUNTIF($AL$1:AL285,AL286)+AL286,""))</f>
        <v/>
      </c>
      <c r="AH286" s="79" t="str">
        <f t="shared" si="133"/>
        <v/>
      </c>
      <c r="AI286" s="79" t="str">
        <f>IF(AND(J286="M", AH286&lt;&gt;"U/A",AE286=Prizewinners!$J$1),AF286,"")</f>
        <v/>
      </c>
      <c r="AJ286" s="44" t="str">
        <f>IF(AND(J286="F",  AH286&lt;&gt;"U/A",AE286=Prizewinners!$J$16),AF286,"")</f>
        <v/>
      </c>
      <c r="AK286" s="44" t="str">
        <f t="shared" si="142"/>
        <v/>
      </c>
      <c r="AL286" s="44" t="str">
        <f t="shared" si="143"/>
        <v/>
      </c>
      <c r="AM286" s="44" t="str">
        <f t="shared" si="145"/>
        <v/>
      </c>
      <c r="AN286" s="44" t="str">
        <f t="shared" si="139"/>
        <v/>
      </c>
      <c r="AO286" s="44" t="str">
        <f t="shared" si="140"/>
        <v/>
      </c>
      <c r="AP286" s="44" t="str">
        <f t="shared" si="141"/>
        <v/>
      </c>
      <c r="AQ286" s="44" t="str">
        <f t="shared" si="144"/>
        <v/>
      </c>
    </row>
    <row r="287" spans="1:43">
      <c r="A287" s="51" t="str">
        <f t="shared" si="117"/>
        <v>,76</v>
      </c>
      <c r="B287" s="52" t="str">
        <f t="shared" si="118"/>
        <v>,70</v>
      </c>
      <c r="C287" s="50">
        <f t="shared" si="119"/>
        <v>286</v>
      </c>
      <c r="D287" s="7"/>
      <c r="E287" s="52">
        <f t="shared" si="120"/>
        <v>0</v>
      </c>
      <c r="F287" s="51">
        <f>COUNTIF(H$2:H287,H287)</f>
        <v>76</v>
      </c>
      <c r="G287" s="53">
        <f>COUNTIF(J$2:J287,J287)</f>
        <v>70</v>
      </c>
      <c r="H287" s="51" t="str">
        <f t="shared" si="121"/>
        <v/>
      </c>
      <c r="I287" s="52" t="str">
        <f t="shared" si="134"/>
        <v/>
      </c>
      <c r="J287" s="52" t="str">
        <f t="shared" si="135"/>
        <v/>
      </c>
      <c r="K287" s="56" t="str">
        <f t="shared" si="136"/>
        <v/>
      </c>
      <c r="L287" s="56" t="str">
        <f t="shared" si="137"/>
        <v/>
      </c>
      <c r="M287" s="7"/>
      <c r="N287" s="8"/>
      <c r="O287" s="7"/>
      <c r="P287" s="59">
        <f t="shared" si="122"/>
        <v>1</v>
      </c>
      <c r="Q287" s="59">
        <f t="shared" si="123"/>
        <v>6</v>
      </c>
      <c r="R287" s="63">
        <f t="shared" si="124"/>
        <v>4.1666666666666664E-2</v>
      </c>
      <c r="S287" s="66">
        <f t="shared" si="125"/>
        <v>4.1666666666666666E-3</v>
      </c>
      <c r="T287" s="66">
        <f t="shared" si="126"/>
        <v>0</v>
      </c>
      <c r="U287" s="52">
        <f>COUNTIF(L$2:L287,L287)</f>
        <v>70</v>
      </c>
      <c r="V287" s="52">
        <f t="shared" si="127"/>
        <v>286</v>
      </c>
      <c r="W287" s="67">
        <f t="shared" si="128"/>
        <v>4.583333333333333E-2</v>
      </c>
      <c r="X287" s="70">
        <f t="shared" si="129"/>
        <v>4.583333333333333E-2</v>
      </c>
      <c r="Y287" s="72" t="str">
        <f t="shared" si="138"/>
        <v/>
      </c>
      <c r="Z287" s="75" t="str">
        <f t="shared" si="130"/>
        <v/>
      </c>
      <c r="AA287" s="25"/>
      <c r="AB287" s="25"/>
      <c r="AC287" s="44" t="str">
        <f t="shared" si="131"/>
        <v/>
      </c>
      <c r="AD287" s="44" t="str">
        <f t="shared" si="132"/>
        <v/>
      </c>
      <c r="AE287" s="78" t="str">
        <f>IF(AD287="","",COUNTIF($AD$2:AD287,AD287))</f>
        <v/>
      </c>
      <c r="AF287" s="79" t="str">
        <f>IF(AD287="","",SUMIF(AD$2:AD287,AD287,G$2:G287))</f>
        <v/>
      </c>
      <c r="AG287" s="79" t="str">
        <f>IF(AK287&lt;&gt;"",COUNTIF($AK$1:AK286,AK287)+AK287,IF(AL287&lt;&gt;"",COUNTIF($AL$1:AL286,AL287)+AL287,""))</f>
        <v/>
      </c>
      <c r="AH287" s="79" t="str">
        <f t="shared" si="133"/>
        <v/>
      </c>
      <c r="AI287" s="79" t="str">
        <f>IF(AND(J287="M", AH287&lt;&gt;"U/A",AE287=Prizewinners!$J$1),AF287,"")</f>
        <v/>
      </c>
      <c r="AJ287" s="44" t="str">
        <f>IF(AND(J287="F",  AH287&lt;&gt;"U/A",AE287=Prizewinners!$J$16),AF287,"")</f>
        <v/>
      </c>
      <c r="AK287" s="44" t="str">
        <f t="shared" si="142"/>
        <v/>
      </c>
      <c r="AL287" s="44" t="str">
        <f t="shared" si="143"/>
        <v/>
      </c>
      <c r="AM287" s="44" t="str">
        <f t="shared" si="145"/>
        <v/>
      </c>
      <c r="AN287" s="44" t="str">
        <f t="shared" si="139"/>
        <v/>
      </c>
      <c r="AO287" s="44" t="str">
        <f t="shared" si="140"/>
        <v/>
      </c>
      <c r="AP287" s="44" t="str">
        <f t="shared" si="141"/>
        <v/>
      </c>
      <c r="AQ287" s="44" t="str">
        <f t="shared" si="144"/>
        <v/>
      </c>
    </row>
    <row r="288" spans="1:43">
      <c r="A288" s="51" t="str">
        <f t="shared" si="117"/>
        <v>,77</v>
      </c>
      <c r="B288" s="52" t="str">
        <f t="shared" si="118"/>
        <v>,71</v>
      </c>
      <c r="C288" s="50">
        <f t="shared" si="119"/>
        <v>287</v>
      </c>
      <c r="D288" s="7"/>
      <c r="E288" s="52">
        <f t="shared" si="120"/>
        <v>0</v>
      </c>
      <c r="F288" s="51">
        <f>COUNTIF(H$2:H288,H288)</f>
        <v>77</v>
      </c>
      <c r="G288" s="53">
        <f>COUNTIF(J$2:J288,J288)</f>
        <v>71</v>
      </c>
      <c r="H288" s="51" t="str">
        <f t="shared" si="121"/>
        <v/>
      </c>
      <c r="I288" s="52" t="str">
        <f t="shared" si="134"/>
        <v/>
      </c>
      <c r="J288" s="52" t="str">
        <f t="shared" si="135"/>
        <v/>
      </c>
      <c r="K288" s="56" t="str">
        <f t="shared" si="136"/>
        <v/>
      </c>
      <c r="L288" s="56" t="str">
        <f t="shared" si="137"/>
        <v/>
      </c>
      <c r="M288" s="7"/>
      <c r="N288" s="8"/>
      <c r="O288" s="7"/>
      <c r="P288" s="59">
        <f t="shared" si="122"/>
        <v>1</v>
      </c>
      <c r="Q288" s="59">
        <f t="shared" si="123"/>
        <v>6</v>
      </c>
      <c r="R288" s="63">
        <f t="shared" si="124"/>
        <v>4.1666666666666664E-2</v>
      </c>
      <c r="S288" s="66">
        <f t="shared" si="125"/>
        <v>4.1666666666666666E-3</v>
      </c>
      <c r="T288" s="66">
        <f t="shared" si="126"/>
        <v>0</v>
      </c>
      <c r="U288" s="52">
        <f>COUNTIF(L$2:L288,L288)</f>
        <v>71</v>
      </c>
      <c r="V288" s="52">
        <f t="shared" si="127"/>
        <v>287</v>
      </c>
      <c r="W288" s="67">
        <f t="shared" si="128"/>
        <v>4.583333333333333E-2</v>
      </c>
      <c r="X288" s="70">
        <f t="shared" si="129"/>
        <v>4.583333333333333E-2</v>
      </c>
      <c r="Y288" s="72" t="str">
        <f t="shared" si="138"/>
        <v/>
      </c>
      <c r="Z288" s="75" t="str">
        <f t="shared" si="130"/>
        <v/>
      </c>
      <c r="AA288" s="25"/>
      <c r="AB288" s="25"/>
      <c r="AC288" s="44" t="str">
        <f t="shared" si="131"/>
        <v/>
      </c>
      <c r="AD288" s="44" t="str">
        <f t="shared" si="132"/>
        <v/>
      </c>
      <c r="AE288" s="78" t="str">
        <f>IF(AD288="","",COUNTIF($AD$2:AD288,AD288))</f>
        <v/>
      </c>
      <c r="AF288" s="79" t="str">
        <f>IF(AD288="","",SUMIF(AD$2:AD288,AD288,G$2:G288))</f>
        <v/>
      </c>
      <c r="AG288" s="79" t="str">
        <f>IF(AK288&lt;&gt;"",COUNTIF($AK$1:AK287,AK288)+AK288,IF(AL288&lt;&gt;"",COUNTIF($AL$1:AL287,AL288)+AL288,""))</f>
        <v/>
      </c>
      <c r="AH288" s="79" t="str">
        <f t="shared" si="133"/>
        <v/>
      </c>
      <c r="AI288" s="79" t="str">
        <f>IF(AND(J288="M", AH288&lt;&gt;"U/A",AE288=Prizewinners!$J$1),AF288,"")</f>
        <v/>
      </c>
      <c r="AJ288" s="44" t="str">
        <f>IF(AND(J288="F",  AH288&lt;&gt;"U/A",AE288=Prizewinners!$J$16),AF288,"")</f>
        <v/>
      </c>
      <c r="AK288" s="44" t="str">
        <f t="shared" si="142"/>
        <v/>
      </c>
      <c r="AL288" s="44" t="str">
        <f t="shared" si="143"/>
        <v/>
      </c>
      <c r="AM288" s="44" t="str">
        <f t="shared" si="145"/>
        <v/>
      </c>
      <c r="AN288" s="44" t="str">
        <f t="shared" si="139"/>
        <v/>
      </c>
      <c r="AO288" s="44" t="str">
        <f t="shared" si="140"/>
        <v/>
      </c>
      <c r="AP288" s="44" t="str">
        <f t="shared" si="141"/>
        <v/>
      </c>
      <c r="AQ288" s="44" t="str">
        <f t="shared" si="144"/>
        <v/>
      </c>
    </row>
    <row r="289" spans="1:43">
      <c r="A289" s="51" t="str">
        <f t="shared" si="117"/>
        <v>,78</v>
      </c>
      <c r="B289" s="52" t="str">
        <f t="shared" si="118"/>
        <v>,72</v>
      </c>
      <c r="C289" s="50">
        <f t="shared" si="119"/>
        <v>288</v>
      </c>
      <c r="D289" s="7"/>
      <c r="E289" s="52">
        <f t="shared" si="120"/>
        <v>0</v>
      </c>
      <c r="F289" s="51">
        <f>COUNTIF(H$2:H289,H289)</f>
        <v>78</v>
      </c>
      <c r="G289" s="53">
        <f>COUNTIF(J$2:J289,J289)</f>
        <v>72</v>
      </c>
      <c r="H289" s="51" t="str">
        <f t="shared" si="121"/>
        <v/>
      </c>
      <c r="I289" s="52" t="str">
        <f t="shared" si="134"/>
        <v/>
      </c>
      <c r="J289" s="52" t="str">
        <f t="shared" si="135"/>
        <v/>
      </c>
      <c r="K289" s="56" t="str">
        <f t="shared" si="136"/>
        <v/>
      </c>
      <c r="L289" s="56" t="str">
        <f t="shared" si="137"/>
        <v/>
      </c>
      <c r="M289" s="7"/>
      <c r="N289" s="8"/>
      <c r="O289" s="7"/>
      <c r="P289" s="59">
        <f t="shared" si="122"/>
        <v>1</v>
      </c>
      <c r="Q289" s="59">
        <f t="shared" si="123"/>
        <v>6</v>
      </c>
      <c r="R289" s="63">
        <f t="shared" si="124"/>
        <v>4.1666666666666664E-2</v>
      </c>
      <c r="S289" s="66">
        <f t="shared" si="125"/>
        <v>4.1666666666666666E-3</v>
      </c>
      <c r="T289" s="66">
        <f t="shared" si="126"/>
        <v>0</v>
      </c>
      <c r="U289" s="52">
        <f>COUNTIF(L$2:L289,L289)</f>
        <v>72</v>
      </c>
      <c r="V289" s="52">
        <f t="shared" si="127"/>
        <v>288</v>
      </c>
      <c r="W289" s="67">
        <f t="shared" si="128"/>
        <v>4.583333333333333E-2</v>
      </c>
      <c r="X289" s="70">
        <f t="shared" si="129"/>
        <v>4.583333333333333E-2</v>
      </c>
      <c r="Y289" s="72" t="str">
        <f t="shared" si="138"/>
        <v/>
      </c>
      <c r="Z289" s="75" t="str">
        <f t="shared" si="130"/>
        <v/>
      </c>
      <c r="AA289" s="25"/>
      <c r="AB289" s="25"/>
      <c r="AC289" s="44" t="str">
        <f t="shared" si="131"/>
        <v/>
      </c>
      <c r="AD289" s="44" t="str">
        <f t="shared" si="132"/>
        <v/>
      </c>
      <c r="AE289" s="78" t="str">
        <f>IF(AD289="","",COUNTIF($AD$2:AD289,AD289))</f>
        <v/>
      </c>
      <c r="AF289" s="79" t="str">
        <f>IF(AD289="","",SUMIF(AD$2:AD289,AD289,G$2:G289))</f>
        <v/>
      </c>
      <c r="AG289" s="79" t="str">
        <f>IF(AK289&lt;&gt;"",COUNTIF($AK$1:AK288,AK289)+AK289,IF(AL289&lt;&gt;"",COUNTIF($AL$1:AL288,AL289)+AL289,""))</f>
        <v/>
      </c>
      <c r="AH289" s="79" t="str">
        <f t="shared" si="133"/>
        <v/>
      </c>
      <c r="AI289" s="79" t="str">
        <f>IF(AND(J289="M", AH289&lt;&gt;"U/A",AE289=Prizewinners!$J$1),AF289,"")</f>
        <v/>
      </c>
      <c r="AJ289" s="44" t="str">
        <f>IF(AND(J289="F",  AH289&lt;&gt;"U/A",AE289=Prizewinners!$J$16),AF289,"")</f>
        <v/>
      </c>
      <c r="AK289" s="44" t="str">
        <f t="shared" si="142"/>
        <v/>
      </c>
      <c r="AL289" s="44" t="str">
        <f t="shared" si="143"/>
        <v/>
      </c>
      <c r="AM289" s="44" t="str">
        <f t="shared" si="145"/>
        <v/>
      </c>
      <c r="AN289" s="44" t="str">
        <f t="shared" si="139"/>
        <v/>
      </c>
      <c r="AO289" s="44" t="str">
        <f t="shared" si="140"/>
        <v/>
      </c>
      <c r="AP289" s="44" t="str">
        <f t="shared" si="141"/>
        <v/>
      </c>
      <c r="AQ289" s="44" t="str">
        <f t="shared" si="144"/>
        <v/>
      </c>
    </row>
    <row r="290" spans="1:43">
      <c r="A290" s="51" t="str">
        <f t="shared" si="117"/>
        <v>,79</v>
      </c>
      <c r="B290" s="52" t="str">
        <f t="shared" si="118"/>
        <v>,73</v>
      </c>
      <c r="C290" s="50">
        <f t="shared" si="119"/>
        <v>289</v>
      </c>
      <c r="D290" s="7"/>
      <c r="E290" s="52">
        <f t="shared" si="120"/>
        <v>0</v>
      </c>
      <c r="F290" s="51">
        <f>COUNTIF(H$2:H290,H290)</f>
        <v>79</v>
      </c>
      <c r="G290" s="53">
        <f>COUNTIF(J$2:J290,J290)</f>
        <v>73</v>
      </c>
      <c r="H290" s="51" t="str">
        <f t="shared" si="121"/>
        <v/>
      </c>
      <c r="I290" s="52" t="str">
        <f t="shared" si="134"/>
        <v/>
      </c>
      <c r="J290" s="52" t="str">
        <f t="shared" si="135"/>
        <v/>
      </c>
      <c r="K290" s="56" t="str">
        <f t="shared" si="136"/>
        <v/>
      </c>
      <c r="L290" s="56" t="str">
        <f t="shared" si="137"/>
        <v/>
      </c>
      <c r="M290" s="7"/>
      <c r="N290" s="8"/>
      <c r="O290" s="7"/>
      <c r="P290" s="59">
        <f t="shared" si="122"/>
        <v>1</v>
      </c>
      <c r="Q290" s="59">
        <f t="shared" si="123"/>
        <v>6</v>
      </c>
      <c r="R290" s="63">
        <f t="shared" si="124"/>
        <v>4.1666666666666664E-2</v>
      </c>
      <c r="S290" s="66">
        <f t="shared" si="125"/>
        <v>4.1666666666666666E-3</v>
      </c>
      <c r="T290" s="66">
        <f t="shared" si="126"/>
        <v>0</v>
      </c>
      <c r="U290" s="52">
        <f>COUNTIF(L$2:L290,L290)</f>
        <v>73</v>
      </c>
      <c r="V290" s="52">
        <f t="shared" si="127"/>
        <v>289</v>
      </c>
      <c r="W290" s="67">
        <f t="shared" si="128"/>
        <v>4.583333333333333E-2</v>
      </c>
      <c r="X290" s="70">
        <f t="shared" si="129"/>
        <v>4.583333333333333E-2</v>
      </c>
      <c r="Y290" s="72" t="str">
        <f t="shared" si="138"/>
        <v/>
      </c>
      <c r="Z290" s="75" t="str">
        <f t="shared" si="130"/>
        <v/>
      </c>
      <c r="AA290" s="25"/>
      <c r="AB290" s="25"/>
      <c r="AC290" s="44" t="str">
        <f t="shared" si="131"/>
        <v/>
      </c>
      <c r="AD290" s="44" t="str">
        <f t="shared" si="132"/>
        <v/>
      </c>
      <c r="AE290" s="78" t="str">
        <f>IF(AD290="","",COUNTIF($AD$2:AD290,AD290))</f>
        <v/>
      </c>
      <c r="AF290" s="79" t="str">
        <f>IF(AD290="","",SUMIF(AD$2:AD290,AD290,G$2:G290))</f>
        <v/>
      </c>
      <c r="AG290" s="79" t="str">
        <f>IF(AK290&lt;&gt;"",COUNTIF($AK$1:AK289,AK290)+AK290,IF(AL290&lt;&gt;"",COUNTIF($AL$1:AL289,AL290)+AL290,""))</f>
        <v/>
      </c>
      <c r="AH290" s="79" t="str">
        <f t="shared" si="133"/>
        <v/>
      </c>
      <c r="AI290" s="79" t="str">
        <f>IF(AND(J290="M", AH290&lt;&gt;"U/A",AE290=Prizewinners!$J$1),AF290,"")</f>
        <v/>
      </c>
      <c r="AJ290" s="44" t="str">
        <f>IF(AND(J290="F",  AH290&lt;&gt;"U/A",AE290=Prizewinners!$J$16),AF290,"")</f>
        <v/>
      </c>
      <c r="AK290" s="44" t="str">
        <f t="shared" si="142"/>
        <v/>
      </c>
      <c r="AL290" s="44" t="str">
        <f t="shared" si="143"/>
        <v/>
      </c>
      <c r="AM290" s="44" t="str">
        <f t="shared" si="145"/>
        <v/>
      </c>
      <c r="AN290" s="44" t="str">
        <f t="shared" si="139"/>
        <v/>
      </c>
      <c r="AO290" s="44" t="str">
        <f t="shared" si="140"/>
        <v/>
      </c>
      <c r="AP290" s="44" t="str">
        <f t="shared" si="141"/>
        <v/>
      </c>
      <c r="AQ290" s="44" t="str">
        <f t="shared" si="144"/>
        <v/>
      </c>
    </row>
    <row r="291" spans="1:43">
      <c r="A291" s="51" t="str">
        <f t="shared" si="117"/>
        <v>,80</v>
      </c>
      <c r="B291" s="52" t="str">
        <f t="shared" si="118"/>
        <v>,74</v>
      </c>
      <c r="C291" s="50">
        <f t="shared" si="119"/>
        <v>290</v>
      </c>
      <c r="D291" s="7"/>
      <c r="E291" s="52">
        <f t="shared" si="120"/>
        <v>0</v>
      </c>
      <c r="F291" s="51">
        <f>COUNTIF(H$2:H291,H291)</f>
        <v>80</v>
      </c>
      <c r="G291" s="53">
        <f>COUNTIF(J$2:J291,J291)</f>
        <v>74</v>
      </c>
      <c r="H291" s="51" t="str">
        <f t="shared" si="121"/>
        <v/>
      </c>
      <c r="I291" s="52" t="str">
        <f t="shared" si="134"/>
        <v/>
      </c>
      <c r="J291" s="52" t="str">
        <f t="shared" si="135"/>
        <v/>
      </c>
      <c r="K291" s="56" t="str">
        <f t="shared" si="136"/>
        <v/>
      </c>
      <c r="L291" s="56" t="str">
        <f t="shared" si="137"/>
        <v/>
      </c>
      <c r="M291" s="7"/>
      <c r="N291" s="8"/>
      <c r="O291" s="7"/>
      <c r="P291" s="59">
        <f t="shared" si="122"/>
        <v>1</v>
      </c>
      <c r="Q291" s="59">
        <f t="shared" si="123"/>
        <v>6</v>
      </c>
      <c r="R291" s="63">
        <f t="shared" si="124"/>
        <v>4.1666666666666664E-2</v>
      </c>
      <c r="S291" s="66">
        <f t="shared" si="125"/>
        <v>4.1666666666666666E-3</v>
      </c>
      <c r="T291" s="66">
        <f t="shared" si="126"/>
        <v>0</v>
      </c>
      <c r="U291" s="52">
        <f>COUNTIF(L$2:L291,L291)</f>
        <v>74</v>
      </c>
      <c r="V291" s="52">
        <f t="shared" si="127"/>
        <v>290</v>
      </c>
      <c r="W291" s="67">
        <f t="shared" si="128"/>
        <v>4.583333333333333E-2</v>
      </c>
      <c r="X291" s="70">
        <f t="shared" si="129"/>
        <v>4.583333333333333E-2</v>
      </c>
      <c r="Y291" s="72" t="str">
        <f t="shared" si="138"/>
        <v/>
      </c>
      <c r="Z291" s="75" t="str">
        <f t="shared" si="130"/>
        <v/>
      </c>
      <c r="AA291" s="25"/>
      <c r="AB291" s="25"/>
      <c r="AC291" s="44" t="str">
        <f t="shared" si="131"/>
        <v/>
      </c>
      <c r="AD291" s="44" t="str">
        <f t="shared" si="132"/>
        <v/>
      </c>
      <c r="AE291" s="78" t="str">
        <f>IF(AD291="","",COUNTIF($AD$2:AD291,AD291))</f>
        <v/>
      </c>
      <c r="AF291" s="79" t="str">
        <f>IF(AD291="","",SUMIF(AD$2:AD291,AD291,G$2:G291))</f>
        <v/>
      </c>
      <c r="AG291" s="79" t="str">
        <f>IF(AK291&lt;&gt;"",COUNTIF($AK$1:AK290,AK291)+AK291,IF(AL291&lt;&gt;"",COUNTIF($AL$1:AL290,AL291)+AL291,""))</f>
        <v/>
      </c>
      <c r="AH291" s="79" t="str">
        <f t="shared" si="133"/>
        <v/>
      </c>
      <c r="AI291" s="79" t="str">
        <f>IF(AND(J291="M", AH291&lt;&gt;"U/A",AE291=Prizewinners!$J$1),AF291,"")</f>
        <v/>
      </c>
      <c r="AJ291" s="44" t="str">
        <f>IF(AND(J291="F",  AH291&lt;&gt;"U/A",AE291=Prizewinners!$J$16),AF291,"")</f>
        <v/>
      </c>
      <c r="AK291" s="44" t="str">
        <f t="shared" si="142"/>
        <v/>
      </c>
      <c r="AL291" s="44" t="str">
        <f t="shared" si="143"/>
        <v/>
      </c>
      <c r="AM291" s="44" t="str">
        <f t="shared" si="145"/>
        <v/>
      </c>
      <c r="AN291" s="44" t="str">
        <f t="shared" si="139"/>
        <v/>
      </c>
      <c r="AO291" s="44" t="str">
        <f t="shared" si="140"/>
        <v/>
      </c>
      <c r="AP291" s="44" t="str">
        <f t="shared" si="141"/>
        <v/>
      </c>
      <c r="AQ291" s="44" t="str">
        <f t="shared" si="144"/>
        <v/>
      </c>
    </row>
    <row r="292" spans="1:43">
      <c r="A292" s="51" t="str">
        <f t="shared" si="117"/>
        <v>,81</v>
      </c>
      <c r="B292" s="52" t="str">
        <f t="shared" si="118"/>
        <v>,75</v>
      </c>
      <c r="C292" s="50">
        <f t="shared" si="119"/>
        <v>291</v>
      </c>
      <c r="D292" s="7"/>
      <c r="E292" s="52">
        <f t="shared" si="120"/>
        <v>0</v>
      </c>
      <c r="F292" s="51">
        <f>COUNTIF(H$2:H292,H292)</f>
        <v>81</v>
      </c>
      <c r="G292" s="53">
        <f>COUNTIF(J$2:J292,J292)</f>
        <v>75</v>
      </c>
      <c r="H292" s="51" t="str">
        <f t="shared" si="121"/>
        <v/>
      </c>
      <c r="I292" s="52" t="str">
        <f t="shared" si="134"/>
        <v/>
      </c>
      <c r="J292" s="52" t="str">
        <f t="shared" si="135"/>
        <v/>
      </c>
      <c r="K292" s="56" t="str">
        <f t="shared" si="136"/>
        <v/>
      </c>
      <c r="L292" s="56" t="str">
        <f t="shared" si="137"/>
        <v/>
      </c>
      <c r="M292" s="7"/>
      <c r="N292" s="8"/>
      <c r="O292" s="7"/>
      <c r="P292" s="59">
        <f t="shared" si="122"/>
        <v>1</v>
      </c>
      <c r="Q292" s="59">
        <f t="shared" si="123"/>
        <v>6</v>
      </c>
      <c r="R292" s="63">
        <f t="shared" si="124"/>
        <v>4.1666666666666664E-2</v>
      </c>
      <c r="S292" s="66">
        <f t="shared" si="125"/>
        <v>4.1666666666666666E-3</v>
      </c>
      <c r="T292" s="66">
        <f t="shared" si="126"/>
        <v>0</v>
      </c>
      <c r="U292" s="52">
        <f>COUNTIF(L$2:L292,L292)</f>
        <v>75</v>
      </c>
      <c r="V292" s="52">
        <f t="shared" si="127"/>
        <v>291</v>
      </c>
      <c r="W292" s="67">
        <f t="shared" si="128"/>
        <v>4.583333333333333E-2</v>
      </c>
      <c r="X292" s="70">
        <f t="shared" si="129"/>
        <v>4.583333333333333E-2</v>
      </c>
      <c r="Y292" s="72" t="str">
        <f t="shared" si="138"/>
        <v/>
      </c>
      <c r="Z292" s="75" t="str">
        <f t="shared" si="130"/>
        <v/>
      </c>
      <c r="AA292" s="25"/>
      <c r="AB292" s="25"/>
      <c r="AC292" s="44" t="str">
        <f t="shared" si="131"/>
        <v/>
      </c>
      <c r="AD292" s="44" t="str">
        <f t="shared" si="132"/>
        <v/>
      </c>
      <c r="AE292" s="78" t="str">
        <f>IF(AD292="","",COUNTIF($AD$2:AD292,AD292))</f>
        <v/>
      </c>
      <c r="AF292" s="79" t="str">
        <f>IF(AD292="","",SUMIF(AD$2:AD292,AD292,G$2:G292))</f>
        <v/>
      </c>
      <c r="AG292" s="79" t="str">
        <f>IF(AK292&lt;&gt;"",COUNTIF($AK$1:AK291,AK292)+AK292,IF(AL292&lt;&gt;"",COUNTIF($AL$1:AL291,AL292)+AL292,""))</f>
        <v/>
      </c>
      <c r="AH292" s="79" t="str">
        <f t="shared" si="133"/>
        <v/>
      </c>
      <c r="AI292" s="79" t="str">
        <f>IF(AND(J292="M", AH292&lt;&gt;"U/A",AE292=Prizewinners!$J$1),AF292,"")</f>
        <v/>
      </c>
      <c r="AJ292" s="44" t="str">
        <f>IF(AND(J292="F",  AH292&lt;&gt;"U/A",AE292=Prizewinners!$J$16),AF292,"")</f>
        <v/>
      </c>
      <c r="AK292" s="44" t="str">
        <f t="shared" si="142"/>
        <v/>
      </c>
      <c r="AL292" s="44" t="str">
        <f t="shared" si="143"/>
        <v/>
      </c>
      <c r="AM292" s="44" t="str">
        <f t="shared" si="145"/>
        <v/>
      </c>
      <c r="AN292" s="44" t="str">
        <f t="shared" si="139"/>
        <v/>
      </c>
      <c r="AO292" s="44" t="str">
        <f t="shared" si="140"/>
        <v/>
      </c>
      <c r="AP292" s="44" t="str">
        <f t="shared" si="141"/>
        <v/>
      </c>
      <c r="AQ292" s="44" t="str">
        <f t="shared" si="144"/>
        <v/>
      </c>
    </row>
    <row r="293" spans="1:43">
      <c r="A293" s="51" t="str">
        <f t="shared" si="117"/>
        <v>,82</v>
      </c>
      <c r="B293" s="52" t="str">
        <f t="shared" si="118"/>
        <v>,76</v>
      </c>
      <c r="C293" s="50">
        <f t="shared" si="119"/>
        <v>292</v>
      </c>
      <c r="D293" s="7"/>
      <c r="E293" s="52">
        <f t="shared" si="120"/>
        <v>0</v>
      </c>
      <c r="F293" s="51">
        <f>COUNTIF(H$2:H293,H293)</f>
        <v>82</v>
      </c>
      <c r="G293" s="53">
        <f>COUNTIF(J$2:J293,J293)</f>
        <v>76</v>
      </c>
      <c r="H293" s="51" t="str">
        <f t="shared" si="121"/>
        <v/>
      </c>
      <c r="I293" s="52" t="str">
        <f t="shared" si="134"/>
        <v/>
      </c>
      <c r="J293" s="52" t="str">
        <f t="shared" si="135"/>
        <v/>
      </c>
      <c r="K293" s="56" t="str">
        <f t="shared" si="136"/>
        <v/>
      </c>
      <c r="L293" s="56" t="str">
        <f t="shared" si="137"/>
        <v/>
      </c>
      <c r="M293" s="7"/>
      <c r="N293" s="8"/>
      <c r="O293" s="7"/>
      <c r="P293" s="59">
        <f t="shared" si="122"/>
        <v>1</v>
      </c>
      <c r="Q293" s="59">
        <f t="shared" si="123"/>
        <v>6</v>
      </c>
      <c r="R293" s="63">
        <f t="shared" si="124"/>
        <v>4.1666666666666664E-2</v>
      </c>
      <c r="S293" s="66">
        <f t="shared" si="125"/>
        <v>4.1666666666666666E-3</v>
      </c>
      <c r="T293" s="66">
        <f t="shared" si="126"/>
        <v>0</v>
      </c>
      <c r="U293" s="52">
        <f>COUNTIF(L$2:L293,L293)</f>
        <v>76</v>
      </c>
      <c r="V293" s="52">
        <f t="shared" si="127"/>
        <v>292</v>
      </c>
      <c r="W293" s="67">
        <f t="shared" si="128"/>
        <v>4.583333333333333E-2</v>
      </c>
      <c r="X293" s="70">
        <f t="shared" si="129"/>
        <v>4.583333333333333E-2</v>
      </c>
      <c r="Y293" s="72" t="str">
        <f t="shared" si="138"/>
        <v/>
      </c>
      <c r="Z293" s="75" t="str">
        <f t="shared" si="130"/>
        <v/>
      </c>
      <c r="AA293" s="25"/>
      <c r="AB293" s="25"/>
      <c r="AC293" s="44" t="str">
        <f t="shared" si="131"/>
        <v/>
      </c>
      <c r="AD293" s="44" t="str">
        <f t="shared" si="132"/>
        <v/>
      </c>
      <c r="AE293" s="78" t="str">
        <f>IF(AD293="","",COUNTIF($AD$2:AD293,AD293))</f>
        <v/>
      </c>
      <c r="AF293" s="79" t="str">
        <f>IF(AD293="","",SUMIF(AD$2:AD293,AD293,G$2:G293))</f>
        <v/>
      </c>
      <c r="AG293" s="79" t="str">
        <f>IF(AK293&lt;&gt;"",COUNTIF($AK$1:AK292,AK293)+AK293,IF(AL293&lt;&gt;"",COUNTIF($AL$1:AL292,AL293)+AL293,""))</f>
        <v/>
      </c>
      <c r="AH293" s="79" t="str">
        <f t="shared" si="133"/>
        <v/>
      </c>
      <c r="AI293" s="79" t="str">
        <f>IF(AND(J293="M", AH293&lt;&gt;"U/A",AE293=Prizewinners!$J$1),AF293,"")</f>
        <v/>
      </c>
      <c r="AJ293" s="44" t="str">
        <f>IF(AND(J293="F",  AH293&lt;&gt;"U/A",AE293=Prizewinners!$J$16),AF293,"")</f>
        <v/>
      </c>
      <c r="AK293" s="44" t="str">
        <f t="shared" si="142"/>
        <v/>
      </c>
      <c r="AL293" s="44" t="str">
        <f t="shared" si="143"/>
        <v/>
      </c>
      <c r="AM293" s="44" t="str">
        <f t="shared" si="145"/>
        <v/>
      </c>
      <c r="AN293" s="44" t="str">
        <f t="shared" si="139"/>
        <v/>
      </c>
      <c r="AO293" s="44" t="str">
        <f t="shared" si="140"/>
        <v/>
      </c>
      <c r="AP293" s="44" t="str">
        <f t="shared" si="141"/>
        <v/>
      </c>
      <c r="AQ293" s="44" t="str">
        <f t="shared" si="144"/>
        <v/>
      </c>
    </row>
    <row r="294" spans="1:43">
      <c r="A294" s="51" t="str">
        <f t="shared" si="117"/>
        <v>,83</v>
      </c>
      <c r="B294" s="52" t="str">
        <f t="shared" si="118"/>
        <v>,77</v>
      </c>
      <c r="C294" s="50">
        <f t="shared" si="119"/>
        <v>293</v>
      </c>
      <c r="D294" s="7"/>
      <c r="E294" s="52">
        <f t="shared" si="120"/>
        <v>0</v>
      </c>
      <c r="F294" s="51">
        <f>COUNTIF(H$2:H294,H294)</f>
        <v>83</v>
      </c>
      <c r="G294" s="53">
        <f>COUNTIF(J$2:J294,J294)</f>
        <v>77</v>
      </c>
      <c r="H294" s="51" t="str">
        <f t="shared" si="121"/>
        <v/>
      </c>
      <c r="I294" s="52" t="str">
        <f t="shared" si="134"/>
        <v/>
      </c>
      <c r="J294" s="52" t="str">
        <f t="shared" si="135"/>
        <v/>
      </c>
      <c r="K294" s="56" t="str">
        <f t="shared" si="136"/>
        <v/>
      </c>
      <c r="L294" s="56" t="str">
        <f t="shared" si="137"/>
        <v/>
      </c>
      <c r="M294" s="7"/>
      <c r="N294" s="8"/>
      <c r="O294" s="7"/>
      <c r="P294" s="59">
        <f t="shared" si="122"/>
        <v>1</v>
      </c>
      <c r="Q294" s="59">
        <f t="shared" si="123"/>
        <v>6</v>
      </c>
      <c r="R294" s="63">
        <f t="shared" si="124"/>
        <v>4.1666666666666664E-2</v>
      </c>
      <c r="S294" s="66">
        <f t="shared" si="125"/>
        <v>4.1666666666666666E-3</v>
      </c>
      <c r="T294" s="66">
        <f t="shared" si="126"/>
        <v>0</v>
      </c>
      <c r="U294" s="52">
        <f>COUNTIF(L$2:L294,L294)</f>
        <v>77</v>
      </c>
      <c r="V294" s="52">
        <f t="shared" si="127"/>
        <v>293</v>
      </c>
      <c r="W294" s="67">
        <f t="shared" si="128"/>
        <v>4.583333333333333E-2</v>
      </c>
      <c r="X294" s="70">
        <f t="shared" si="129"/>
        <v>4.583333333333333E-2</v>
      </c>
      <c r="Y294" s="72" t="str">
        <f t="shared" si="138"/>
        <v/>
      </c>
      <c r="Z294" s="75" t="str">
        <f t="shared" si="130"/>
        <v/>
      </c>
      <c r="AA294" s="25"/>
      <c r="AB294" s="25"/>
      <c r="AC294" s="44" t="str">
        <f t="shared" si="131"/>
        <v/>
      </c>
      <c r="AD294" s="44" t="str">
        <f t="shared" si="132"/>
        <v/>
      </c>
      <c r="AE294" s="78" t="str">
        <f>IF(AD294="","",COUNTIF($AD$2:AD294,AD294))</f>
        <v/>
      </c>
      <c r="AF294" s="79" t="str">
        <f>IF(AD294="","",SUMIF(AD$2:AD294,AD294,G$2:G294))</f>
        <v/>
      </c>
      <c r="AG294" s="79" t="str">
        <f>IF(AK294&lt;&gt;"",COUNTIF($AK$1:AK293,AK294)+AK294,IF(AL294&lt;&gt;"",COUNTIF($AL$1:AL293,AL294)+AL294,""))</f>
        <v/>
      </c>
      <c r="AH294" s="79" t="str">
        <f t="shared" si="133"/>
        <v/>
      </c>
      <c r="AI294" s="79" t="str">
        <f>IF(AND(J294="M", AH294&lt;&gt;"U/A",AE294=Prizewinners!$J$1),AF294,"")</f>
        <v/>
      </c>
      <c r="AJ294" s="44" t="str">
        <f>IF(AND(J294="F",  AH294&lt;&gt;"U/A",AE294=Prizewinners!$J$16),AF294,"")</f>
        <v/>
      </c>
      <c r="AK294" s="44" t="str">
        <f t="shared" si="142"/>
        <v/>
      </c>
      <c r="AL294" s="44" t="str">
        <f t="shared" si="143"/>
        <v/>
      </c>
      <c r="AM294" s="44" t="str">
        <f t="shared" si="145"/>
        <v/>
      </c>
      <c r="AN294" s="44" t="str">
        <f t="shared" si="139"/>
        <v/>
      </c>
      <c r="AO294" s="44" t="str">
        <f t="shared" si="140"/>
        <v/>
      </c>
      <c r="AP294" s="44" t="str">
        <f t="shared" si="141"/>
        <v/>
      </c>
      <c r="AQ294" s="44" t="str">
        <f t="shared" si="144"/>
        <v/>
      </c>
    </row>
    <row r="295" spans="1:43">
      <c r="A295" s="51" t="str">
        <f t="shared" si="117"/>
        <v>,84</v>
      </c>
      <c r="B295" s="52" t="str">
        <f t="shared" si="118"/>
        <v>,78</v>
      </c>
      <c r="C295" s="50">
        <f t="shared" si="119"/>
        <v>294</v>
      </c>
      <c r="D295" s="7"/>
      <c r="E295" s="52">
        <f t="shared" si="120"/>
        <v>0</v>
      </c>
      <c r="F295" s="51">
        <f>COUNTIF(H$2:H295,H295)</f>
        <v>84</v>
      </c>
      <c r="G295" s="53">
        <f>COUNTIF(J$2:J295,J295)</f>
        <v>78</v>
      </c>
      <c r="H295" s="51" t="str">
        <f t="shared" si="121"/>
        <v/>
      </c>
      <c r="I295" s="52" t="str">
        <f t="shared" si="134"/>
        <v/>
      </c>
      <c r="J295" s="52" t="str">
        <f t="shared" si="135"/>
        <v/>
      </c>
      <c r="K295" s="56" t="str">
        <f t="shared" si="136"/>
        <v/>
      </c>
      <c r="L295" s="56" t="str">
        <f t="shared" si="137"/>
        <v/>
      </c>
      <c r="M295" s="7"/>
      <c r="N295" s="8"/>
      <c r="O295" s="7"/>
      <c r="P295" s="59">
        <f t="shared" si="122"/>
        <v>1</v>
      </c>
      <c r="Q295" s="59">
        <f t="shared" si="123"/>
        <v>6</v>
      </c>
      <c r="R295" s="63">
        <f t="shared" si="124"/>
        <v>4.1666666666666664E-2</v>
      </c>
      <c r="S295" s="66">
        <f t="shared" si="125"/>
        <v>4.1666666666666666E-3</v>
      </c>
      <c r="T295" s="66">
        <f t="shared" si="126"/>
        <v>0</v>
      </c>
      <c r="U295" s="52">
        <f>COUNTIF(L$2:L295,L295)</f>
        <v>78</v>
      </c>
      <c r="V295" s="52">
        <f t="shared" si="127"/>
        <v>294</v>
      </c>
      <c r="W295" s="67">
        <f t="shared" si="128"/>
        <v>4.583333333333333E-2</v>
      </c>
      <c r="X295" s="70">
        <f t="shared" si="129"/>
        <v>4.583333333333333E-2</v>
      </c>
      <c r="Y295" s="72" t="str">
        <f t="shared" si="138"/>
        <v/>
      </c>
      <c r="Z295" s="75" t="str">
        <f t="shared" si="130"/>
        <v/>
      </c>
      <c r="AA295" s="25"/>
      <c r="AB295" s="25"/>
      <c r="AC295" s="44" t="str">
        <f t="shared" si="131"/>
        <v/>
      </c>
      <c r="AD295" s="44" t="str">
        <f t="shared" si="132"/>
        <v/>
      </c>
      <c r="AE295" s="78" t="str">
        <f>IF(AD295="","",COUNTIF($AD$2:AD295,AD295))</f>
        <v/>
      </c>
      <c r="AF295" s="79" t="str">
        <f>IF(AD295="","",SUMIF(AD$2:AD295,AD295,G$2:G295))</f>
        <v/>
      </c>
      <c r="AG295" s="79" t="str">
        <f>IF(AK295&lt;&gt;"",COUNTIF($AK$1:AK294,AK295)+AK295,IF(AL295&lt;&gt;"",COUNTIF($AL$1:AL294,AL295)+AL295,""))</f>
        <v/>
      </c>
      <c r="AH295" s="79" t="str">
        <f t="shared" si="133"/>
        <v/>
      </c>
      <c r="AI295" s="79" t="str">
        <f>IF(AND(J295="M", AH295&lt;&gt;"U/A",AE295=Prizewinners!$J$1),AF295,"")</f>
        <v/>
      </c>
      <c r="AJ295" s="44" t="str">
        <f>IF(AND(J295="F",  AH295&lt;&gt;"U/A",AE295=Prizewinners!$J$16),AF295,"")</f>
        <v/>
      </c>
      <c r="AK295" s="44" t="str">
        <f t="shared" si="142"/>
        <v/>
      </c>
      <c r="AL295" s="44" t="str">
        <f t="shared" si="143"/>
        <v/>
      </c>
      <c r="AM295" s="44" t="str">
        <f t="shared" si="145"/>
        <v/>
      </c>
      <c r="AN295" s="44" t="str">
        <f t="shared" si="139"/>
        <v/>
      </c>
      <c r="AO295" s="44" t="str">
        <f t="shared" si="140"/>
        <v/>
      </c>
      <c r="AP295" s="44" t="str">
        <f t="shared" si="141"/>
        <v/>
      </c>
      <c r="AQ295" s="44" t="str">
        <f t="shared" si="144"/>
        <v/>
      </c>
    </row>
    <row r="296" spans="1:43">
      <c r="A296" s="51" t="str">
        <f t="shared" si="117"/>
        <v>,85</v>
      </c>
      <c r="B296" s="52" t="str">
        <f t="shared" si="118"/>
        <v>,79</v>
      </c>
      <c r="C296" s="50">
        <f t="shared" si="119"/>
        <v>295</v>
      </c>
      <c r="D296" s="7"/>
      <c r="E296" s="52">
        <f t="shared" si="120"/>
        <v>0</v>
      </c>
      <c r="F296" s="51">
        <f>COUNTIF(H$2:H296,H296)</f>
        <v>85</v>
      </c>
      <c r="G296" s="53">
        <f>COUNTIF(J$2:J296,J296)</f>
        <v>79</v>
      </c>
      <c r="H296" s="51" t="str">
        <f t="shared" si="121"/>
        <v/>
      </c>
      <c r="I296" s="52" t="str">
        <f t="shared" si="134"/>
        <v/>
      </c>
      <c r="J296" s="52" t="str">
        <f t="shared" si="135"/>
        <v/>
      </c>
      <c r="K296" s="56" t="str">
        <f t="shared" si="136"/>
        <v/>
      </c>
      <c r="L296" s="56" t="str">
        <f t="shared" si="137"/>
        <v/>
      </c>
      <c r="M296" s="7"/>
      <c r="N296" s="8"/>
      <c r="O296" s="7"/>
      <c r="P296" s="59">
        <f t="shared" si="122"/>
        <v>1</v>
      </c>
      <c r="Q296" s="59">
        <f t="shared" si="123"/>
        <v>6</v>
      </c>
      <c r="R296" s="63">
        <f t="shared" si="124"/>
        <v>4.1666666666666664E-2</v>
      </c>
      <c r="S296" s="66">
        <f t="shared" si="125"/>
        <v>4.1666666666666666E-3</v>
      </c>
      <c r="T296" s="66">
        <f t="shared" si="126"/>
        <v>0</v>
      </c>
      <c r="U296" s="52">
        <f>COUNTIF(L$2:L296,L296)</f>
        <v>79</v>
      </c>
      <c r="V296" s="52">
        <f t="shared" si="127"/>
        <v>295</v>
      </c>
      <c r="W296" s="67">
        <f t="shared" si="128"/>
        <v>4.583333333333333E-2</v>
      </c>
      <c r="X296" s="70">
        <f t="shared" si="129"/>
        <v>4.583333333333333E-2</v>
      </c>
      <c r="Y296" s="72" t="str">
        <f t="shared" si="138"/>
        <v/>
      </c>
      <c r="Z296" s="75" t="str">
        <f t="shared" si="130"/>
        <v/>
      </c>
      <c r="AA296" s="25"/>
      <c r="AB296" s="25"/>
      <c r="AC296" s="44" t="str">
        <f t="shared" si="131"/>
        <v/>
      </c>
      <c r="AD296" s="44" t="str">
        <f t="shared" si="132"/>
        <v/>
      </c>
      <c r="AE296" s="78" t="str">
        <f>IF(AD296="","",COUNTIF($AD$2:AD296,AD296))</f>
        <v/>
      </c>
      <c r="AF296" s="79" t="str">
        <f>IF(AD296="","",SUMIF(AD$2:AD296,AD296,G$2:G296))</f>
        <v/>
      </c>
      <c r="AG296" s="79" t="str">
        <f>IF(AK296&lt;&gt;"",COUNTIF($AK$1:AK295,AK296)+AK296,IF(AL296&lt;&gt;"",COUNTIF($AL$1:AL295,AL296)+AL296,""))</f>
        <v/>
      </c>
      <c r="AH296" s="79" t="str">
        <f t="shared" si="133"/>
        <v/>
      </c>
      <c r="AI296" s="79" t="str">
        <f>IF(AND(J296="M", AH296&lt;&gt;"U/A",AE296=Prizewinners!$J$1),AF296,"")</f>
        <v/>
      </c>
      <c r="AJ296" s="44" t="str">
        <f>IF(AND(J296="F",  AH296&lt;&gt;"U/A",AE296=Prizewinners!$J$16),AF296,"")</f>
        <v/>
      </c>
      <c r="AK296" s="44" t="str">
        <f t="shared" si="142"/>
        <v/>
      </c>
      <c r="AL296" s="44" t="str">
        <f t="shared" si="143"/>
        <v/>
      </c>
      <c r="AM296" s="44" t="str">
        <f t="shared" si="145"/>
        <v/>
      </c>
      <c r="AN296" s="44" t="str">
        <f t="shared" si="139"/>
        <v/>
      </c>
      <c r="AO296" s="44" t="str">
        <f t="shared" si="140"/>
        <v/>
      </c>
      <c r="AP296" s="44" t="str">
        <f t="shared" si="141"/>
        <v/>
      </c>
      <c r="AQ296" s="44" t="str">
        <f t="shared" si="144"/>
        <v/>
      </c>
    </row>
    <row r="297" spans="1:43">
      <c r="A297" s="51" t="str">
        <f t="shared" si="117"/>
        <v>,86</v>
      </c>
      <c r="B297" s="52" t="str">
        <f t="shared" si="118"/>
        <v>,80</v>
      </c>
      <c r="C297" s="50">
        <f t="shared" si="119"/>
        <v>296</v>
      </c>
      <c r="D297" s="7"/>
      <c r="E297" s="52">
        <f t="shared" si="120"/>
        <v>0</v>
      </c>
      <c r="F297" s="51">
        <f>COUNTIF(H$2:H297,H297)</f>
        <v>86</v>
      </c>
      <c r="G297" s="53">
        <f>COUNTIF(J$2:J297,J297)</f>
        <v>80</v>
      </c>
      <c r="H297" s="51" t="str">
        <f t="shared" si="121"/>
        <v/>
      </c>
      <c r="I297" s="52" t="str">
        <f t="shared" si="134"/>
        <v/>
      </c>
      <c r="J297" s="52" t="str">
        <f t="shared" si="135"/>
        <v/>
      </c>
      <c r="K297" s="56" t="str">
        <f t="shared" si="136"/>
        <v/>
      </c>
      <c r="L297" s="56" t="str">
        <f t="shared" si="137"/>
        <v/>
      </c>
      <c r="M297" s="7"/>
      <c r="N297" s="8"/>
      <c r="O297" s="7"/>
      <c r="P297" s="59">
        <f t="shared" si="122"/>
        <v>1</v>
      </c>
      <c r="Q297" s="59">
        <f t="shared" si="123"/>
        <v>6</v>
      </c>
      <c r="R297" s="63">
        <f t="shared" si="124"/>
        <v>4.1666666666666664E-2</v>
      </c>
      <c r="S297" s="66">
        <f t="shared" si="125"/>
        <v>4.1666666666666666E-3</v>
      </c>
      <c r="T297" s="66">
        <f t="shared" si="126"/>
        <v>0</v>
      </c>
      <c r="U297" s="52">
        <f>COUNTIF(L$2:L297,L297)</f>
        <v>80</v>
      </c>
      <c r="V297" s="52">
        <f t="shared" si="127"/>
        <v>296</v>
      </c>
      <c r="W297" s="67">
        <f t="shared" si="128"/>
        <v>4.583333333333333E-2</v>
      </c>
      <c r="X297" s="70">
        <f t="shared" si="129"/>
        <v>4.583333333333333E-2</v>
      </c>
      <c r="Y297" s="72" t="str">
        <f t="shared" si="138"/>
        <v/>
      </c>
      <c r="Z297" s="75" t="str">
        <f t="shared" si="130"/>
        <v/>
      </c>
      <c r="AA297" s="25"/>
      <c r="AB297" s="25"/>
      <c r="AC297" s="44" t="str">
        <f t="shared" si="131"/>
        <v/>
      </c>
      <c r="AD297" s="44" t="str">
        <f t="shared" si="132"/>
        <v/>
      </c>
      <c r="AE297" s="78" t="str">
        <f>IF(AD297="","",COUNTIF($AD$2:AD297,AD297))</f>
        <v/>
      </c>
      <c r="AF297" s="79" t="str">
        <f>IF(AD297="","",SUMIF(AD$2:AD297,AD297,G$2:G297))</f>
        <v/>
      </c>
      <c r="AG297" s="79" t="str">
        <f>IF(AK297&lt;&gt;"",COUNTIF($AK$1:AK296,AK297)+AK297,IF(AL297&lt;&gt;"",COUNTIF($AL$1:AL296,AL297)+AL297,""))</f>
        <v/>
      </c>
      <c r="AH297" s="79" t="str">
        <f t="shared" si="133"/>
        <v/>
      </c>
      <c r="AI297" s="79" t="str">
        <f>IF(AND(J297="M", AH297&lt;&gt;"U/A",AE297=Prizewinners!$J$1),AF297,"")</f>
        <v/>
      </c>
      <c r="AJ297" s="44" t="str">
        <f>IF(AND(J297="F",  AH297&lt;&gt;"U/A",AE297=Prizewinners!$J$16),AF297,"")</f>
        <v/>
      </c>
      <c r="AK297" s="44" t="str">
        <f t="shared" si="142"/>
        <v/>
      </c>
      <c r="AL297" s="44" t="str">
        <f t="shared" si="143"/>
        <v/>
      </c>
      <c r="AM297" s="44" t="str">
        <f t="shared" si="145"/>
        <v/>
      </c>
      <c r="AN297" s="44" t="str">
        <f t="shared" si="139"/>
        <v/>
      </c>
      <c r="AO297" s="44" t="str">
        <f t="shared" si="140"/>
        <v/>
      </c>
      <c r="AP297" s="44" t="str">
        <f t="shared" si="141"/>
        <v/>
      </c>
      <c r="AQ297" s="44" t="str">
        <f t="shared" si="144"/>
        <v/>
      </c>
    </row>
    <row r="298" spans="1:43">
      <c r="A298" s="51" t="str">
        <f t="shared" si="117"/>
        <v>,87</v>
      </c>
      <c r="B298" s="52" t="str">
        <f t="shared" si="118"/>
        <v>,81</v>
      </c>
      <c r="C298" s="50">
        <f t="shared" si="119"/>
        <v>297</v>
      </c>
      <c r="D298" s="7"/>
      <c r="E298" s="52">
        <f t="shared" si="120"/>
        <v>0</v>
      </c>
      <c r="F298" s="51">
        <f>COUNTIF(H$2:H298,H298)</f>
        <v>87</v>
      </c>
      <c r="G298" s="53">
        <f>COUNTIF(J$2:J298,J298)</f>
        <v>81</v>
      </c>
      <c r="H298" s="51" t="str">
        <f t="shared" si="121"/>
        <v/>
      </c>
      <c r="I298" s="52" t="str">
        <f t="shared" si="134"/>
        <v/>
      </c>
      <c r="J298" s="52" t="str">
        <f t="shared" si="135"/>
        <v/>
      </c>
      <c r="K298" s="56" t="str">
        <f t="shared" si="136"/>
        <v/>
      </c>
      <c r="L298" s="56" t="str">
        <f t="shared" si="137"/>
        <v/>
      </c>
      <c r="M298" s="7"/>
      <c r="N298" s="8"/>
      <c r="O298" s="7"/>
      <c r="P298" s="59">
        <f t="shared" si="122"/>
        <v>1</v>
      </c>
      <c r="Q298" s="59">
        <f t="shared" si="123"/>
        <v>6</v>
      </c>
      <c r="R298" s="63">
        <f t="shared" si="124"/>
        <v>4.1666666666666664E-2</v>
      </c>
      <c r="S298" s="66">
        <f t="shared" si="125"/>
        <v>4.1666666666666666E-3</v>
      </c>
      <c r="T298" s="66">
        <f t="shared" si="126"/>
        <v>0</v>
      </c>
      <c r="U298" s="52">
        <f>COUNTIF(L$2:L298,L298)</f>
        <v>81</v>
      </c>
      <c r="V298" s="52">
        <f t="shared" si="127"/>
        <v>297</v>
      </c>
      <c r="W298" s="67">
        <f t="shared" si="128"/>
        <v>4.583333333333333E-2</v>
      </c>
      <c r="X298" s="70">
        <f t="shared" si="129"/>
        <v>4.583333333333333E-2</v>
      </c>
      <c r="Y298" s="72" t="str">
        <f t="shared" si="138"/>
        <v/>
      </c>
      <c r="Z298" s="75" t="str">
        <f t="shared" si="130"/>
        <v/>
      </c>
      <c r="AA298" s="25"/>
      <c r="AB298" s="25"/>
      <c r="AC298" s="44" t="str">
        <f t="shared" si="131"/>
        <v/>
      </c>
      <c r="AD298" s="44" t="str">
        <f t="shared" si="132"/>
        <v/>
      </c>
      <c r="AE298" s="78" t="str">
        <f>IF(AD298="","",COUNTIF($AD$2:AD298,AD298))</f>
        <v/>
      </c>
      <c r="AF298" s="79" t="str">
        <f>IF(AD298="","",SUMIF(AD$2:AD298,AD298,G$2:G298))</f>
        <v/>
      </c>
      <c r="AG298" s="79" t="str">
        <f>IF(AK298&lt;&gt;"",COUNTIF($AK$1:AK297,AK298)+AK298,IF(AL298&lt;&gt;"",COUNTIF($AL$1:AL297,AL298)+AL298,""))</f>
        <v/>
      </c>
      <c r="AH298" s="79" t="str">
        <f t="shared" si="133"/>
        <v/>
      </c>
      <c r="AI298" s="79" t="str">
        <f>IF(AND(J298="M", AH298&lt;&gt;"U/A",AE298=Prizewinners!$J$1),AF298,"")</f>
        <v/>
      </c>
      <c r="AJ298" s="44" t="str">
        <f>IF(AND(J298="F",  AH298&lt;&gt;"U/A",AE298=Prizewinners!$J$16),AF298,"")</f>
        <v/>
      </c>
      <c r="AK298" s="44" t="str">
        <f t="shared" si="142"/>
        <v/>
      </c>
      <c r="AL298" s="44" t="str">
        <f t="shared" si="143"/>
        <v/>
      </c>
      <c r="AM298" s="44" t="str">
        <f t="shared" si="145"/>
        <v/>
      </c>
      <c r="AN298" s="44" t="str">
        <f t="shared" si="139"/>
        <v/>
      </c>
      <c r="AO298" s="44" t="str">
        <f t="shared" si="140"/>
        <v/>
      </c>
      <c r="AP298" s="44" t="str">
        <f t="shared" si="141"/>
        <v/>
      </c>
      <c r="AQ298" s="44" t="str">
        <f t="shared" si="144"/>
        <v/>
      </c>
    </row>
    <row r="299" spans="1:43">
      <c r="A299" s="51" t="str">
        <f t="shared" si="117"/>
        <v>,88</v>
      </c>
      <c r="B299" s="52" t="str">
        <f t="shared" si="118"/>
        <v>,82</v>
      </c>
      <c r="C299" s="50">
        <f t="shared" si="119"/>
        <v>298</v>
      </c>
      <c r="D299" s="7"/>
      <c r="E299" s="52">
        <f t="shared" si="120"/>
        <v>0</v>
      </c>
      <c r="F299" s="51">
        <f>COUNTIF(H$2:H299,H299)</f>
        <v>88</v>
      </c>
      <c r="G299" s="53">
        <f>COUNTIF(J$2:J299,J299)</f>
        <v>82</v>
      </c>
      <c r="H299" s="51" t="str">
        <f t="shared" si="121"/>
        <v/>
      </c>
      <c r="I299" s="52" t="str">
        <f t="shared" si="134"/>
        <v/>
      </c>
      <c r="J299" s="52" t="str">
        <f t="shared" si="135"/>
        <v/>
      </c>
      <c r="K299" s="56" t="str">
        <f t="shared" si="136"/>
        <v/>
      </c>
      <c r="L299" s="56" t="str">
        <f t="shared" si="137"/>
        <v/>
      </c>
      <c r="M299" s="7"/>
      <c r="N299" s="8"/>
      <c r="O299" s="7"/>
      <c r="P299" s="59">
        <f t="shared" si="122"/>
        <v>1</v>
      </c>
      <c r="Q299" s="59">
        <f t="shared" si="123"/>
        <v>6</v>
      </c>
      <c r="R299" s="63">
        <f t="shared" si="124"/>
        <v>4.1666666666666664E-2</v>
      </c>
      <c r="S299" s="66">
        <f t="shared" si="125"/>
        <v>4.1666666666666666E-3</v>
      </c>
      <c r="T299" s="66">
        <f t="shared" si="126"/>
        <v>0</v>
      </c>
      <c r="U299" s="52">
        <f>COUNTIF(L$2:L299,L299)</f>
        <v>82</v>
      </c>
      <c r="V299" s="52">
        <f t="shared" si="127"/>
        <v>298</v>
      </c>
      <c r="W299" s="67">
        <f t="shared" si="128"/>
        <v>4.583333333333333E-2</v>
      </c>
      <c r="X299" s="70">
        <f t="shared" si="129"/>
        <v>4.583333333333333E-2</v>
      </c>
      <c r="Y299" s="72" t="str">
        <f t="shared" si="138"/>
        <v/>
      </c>
      <c r="Z299" s="75" t="str">
        <f t="shared" si="130"/>
        <v/>
      </c>
      <c r="AA299" s="25"/>
      <c r="AB299" s="25"/>
      <c r="AC299" s="44" t="str">
        <f t="shared" si="131"/>
        <v/>
      </c>
      <c r="AD299" s="44" t="str">
        <f t="shared" si="132"/>
        <v/>
      </c>
      <c r="AE299" s="78" t="str">
        <f>IF(AD299="","",COUNTIF($AD$2:AD299,AD299))</f>
        <v/>
      </c>
      <c r="AF299" s="79" t="str">
        <f>IF(AD299="","",SUMIF(AD$2:AD299,AD299,G$2:G299))</f>
        <v/>
      </c>
      <c r="AG299" s="79" t="str">
        <f>IF(AK299&lt;&gt;"",COUNTIF($AK$1:AK298,AK299)+AK299,IF(AL299&lt;&gt;"",COUNTIF($AL$1:AL298,AL299)+AL299,""))</f>
        <v/>
      </c>
      <c r="AH299" s="79" t="str">
        <f t="shared" si="133"/>
        <v/>
      </c>
      <c r="AI299" s="79" t="str">
        <f>IF(AND(J299="M", AH299&lt;&gt;"U/A",AE299=Prizewinners!$J$1),AF299,"")</f>
        <v/>
      </c>
      <c r="AJ299" s="44" t="str">
        <f>IF(AND(J299="F",  AH299&lt;&gt;"U/A",AE299=Prizewinners!$J$16),AF299,"")</f>
        <v/>
      </c>
      <c r="AK299" s="44" t="str">
        <f t="shared" si="142"/>
        <v/>
      </c>
      <c r="AL299" s="44" t="str">
        <f t="shared" si="143"/>
        <v/>
      </c>
      <c r="AM299" s="44" t="str">
        <f t="shared" si="145"/>
        <v/>
      </c>
      <c r="AN299" s="44" t="str">
        <f t="shared" si="139"/>
        <v/>
      </c>
      <c r="AO299" s="44" t="str">
        <f t="shared" si="140"/>
        <v/>
      </c>
      <c r="AP299" s="44" t="str">
        <f t="shared" si="141"/>
        <v/>
      </c>
      <c r="AQ299" s="44" t="str">
        <f t="shared" si="144"/>
        <v/>
      </c>
    </row>
    <row r="300" spans="1:43">
      <c r="A300" s="51" t="str">
        <f t="shared" si="117"/>
        <v>,89</v>
      </c>
      <c r="B300" s="52" t="str">
        <f t="shared" si="118"/>
        <v>,83</v>
      </c>
      <c r="C300" s="50">
        <f t="shared" si="119"/>
        <v>299</v>
      </c>
      <c r="D300" s="7"/>
      <c r="E300" s="52">
        <f t="shared" si="120"/>
        <v>0</v>
      </c>
      <c r="F300" s="51">
        <f>COUNTIF(H$2:H300,H300)</f>
        <v>89</v>
      </c>
      <c r="G300" s="53">
        <f>COUNTIF(J$2:J300,J300)</f>
        <v>83</v>
      </c>
      <c r="H300" s="51" t="str">
        <f t="shared" si="121"/>
        <v/>
      </c>
      <c r="I300" s="52" t="str">
        <f t="shared" si="134"/>
        <v/>
      </c>
      <c r="J300" s="52" t="str">
        <f t="shared" si="135"/>
        <v/>
      </c>
      <c r="K300" s="56" t="str">
        <f t="shared" si="136"/>
        <v/>
      </c>
      <c r="L300" s="56" t="str">
        <f t="shared" si="137"/>
        <v/>
      </c>
      <c r="M300" s="7"/>
      <c r="N300" s="8"/>
      <c r="O300" s="7"/>
      <c r="P300" s="59">
        <f t="shared" si="122"/>
        <v>1</v>
      </c>
      <c r="Q300" s="59">
        <f t="shared" si="123"/>
        <v>6</v>
      </c>
      <c r="R300" s="63">
        <f t="shared" si="124"/>
        <v>4.1666666666666664E-2</v>
      </c>
      <c r="S300" s="66">
        <f t="shared" si="125"/>
        <v>4.1666666666666666E-3</v>
      </c>
      <c r="T300" s="66">
        <f t="shared" si="126"/>
        <v>0</v>
      </c>
      <c r="U300" s="52">
        <f>COUNTIF(L$2:L300,L300)</f>
        <v>83</v>
      </c>
      <c r="V300" s="52">
        <f t="shared" si="127"/>
        <v>299</v>
      </c>
      <c r="W300" s="67">
        <f t="shared" si="128"/>
        <v>4.583333333333333E-2</v>
      </c>
      <c r="X300" s="70">
        <f t="shared" si="129"/>
        <v>4.583333333333333E-2</v>
      </c>
      <c r="Y300" s="72" t="str">
        <f t="shared" si="138"/>
        <v/>
      </c>
      <c r="Z300" s="75" t="str">
        <f t="shared" si="130"/>
        <v/>
      </c>
      <c r="AA300" s="25"/>
      <c r="AB300" s="25"/>
      <c r="AC300" s="44" t="str">
        <f t="shared" si="131"/>
        <v/>
      </c>
      <c r="AD300" s="44" t="str">
        <f t="shared" si="132"/>
        <v/>
      </c>
      <c r="AE300" s="78" t="str">
        <f>IF(AD300="","",COUNTIF($AD$2:AD300,AD300))</f>
        <v/>
      </c>
      <c r="AF300" s="79" t="str">
        <f>IF(AD300="","",SUMIF(AD$2:AD300,AD300,G$2:G300))</f>
        <v/>
      </c>
      <c r="AG300" s="79" t="str">
        <f>IF(AK300&lt;&gt;"",COUNTIF($AK$1:AK299,AK300)+AK300,IF(AL300&lt;&gt;"",COUNTIF($AL$1:AL299,AL300)+AL300,""))</f>
        <v/>
      </c>
      <c r="AH300" s="79" t="str">
        <f t="shared" si="133"/>
        <v/>
      </c>
      <c r="AI300" s="79" t="str">
        <f>IF(AND(J300="M", AH300&lt;&gt;"U/A",AE300=Prizewinners!$J$1),AF300,"")</f>
        <v/>
      </c>
      <c r="AJ300" s="44" t="str">
        <f>IF(AND(J300="F",  AH300&lt;&gt;"U/A",AE300=Prizewinners!$J$16),AF300,"")</f>
        <v/>
      </c>
      <c r="AK300" s="44" t="str">
        <f t="shared" si="142"/>
        <v/>
      </c>
      <c r="AL300" s="44" t="str">
        <f t="shared" si="143"/>
        <v/>
      </c>
      <c r="AM300" s="44" t="str">
        <f t="shared" si="145"/>
        <v/>
      </c>
      <c r="AN300" s="44" t="str">
        <f t="shared" si="139"/>
        <v/>
      </c>
      <c r="AO300" s="44" t="str">
        <f t="shared" si="140"/>
        <v/>
      </c>
      <c r="AP300" s="44" t="str">
        <f t="shared" si="141"/>
        <v/>
      </c>
      <c r="AQ300" s="44" t="str">
        <f t="shared" si="144"/>
        <v/>
      </c>
    </row>
    <row r="301" spans="1:43">
      <c r="A301" s="51" t="str">
        <f t="shared" si="117"/>
        <v>,90</v>
      </c>
      <c r="B301" s="52" t="str">
        <f t="shared" si="118"/>
        <v>,84</v>
      </c>
      <c r="C301" s="50">
        <f t="shared" si="119"/>
        <v>300</v>
      </c>
      <c r="D301" s="7"/>
      <c r="E301" s="52">
        <f t="shared" si="120"/>
        <v>0</v>
      </c>
      <c r="F301" s="51">
        <f>COUNTIF(H$2:H301,H301)</f>
        <v>90</v>
      </c>
      <c r="G301" s="53">
        <f>COUNTIF(J$2:J301,J301)</f>
        <v>84</v>
      </c>
      <c r="H301" s="51" t="str">
        <f t="shared" si="121"/>
        <v/>
      </c>
      <c r="I301" s="52" t="str">
        <f t="shared" si="134"/>
        <v/>
      </c>
      <c r="J301" s="52" t="str">
        <f t="shared" si="135"/>
        <v/>
      </c>
      <c r="K301" s="56" t="str">
        <f t="shared" si="136"/>
        <v/>
      </c>
      <c r="L301" s="56" t="str">
        <f t="shared" si="137"/>
        <v/>
      </c>
      <c r="M301" s="7"/>
      <c r="N301" s="8"/>
      <c r="O301" s="7"/>
      <c r="P301" s="59">
        <f t="shared" si="122"/>
        <v>1</v>
      </c>
      <c r="Q301" s="59">
        <f t="shared" si="123"/>
        <v>6</v>
      </c>
      <c r="R301" s="63">
        <f t="shared" si="124"/>
        <v>4.1666666666666664E-2</v>
      </c>
      <c r="S301" s="66">
        <f t="shared" si="125"/>
        <v>4.1666666666666666E-3</v>
      </c>
      <c r="T301" s="66">
        <f t="shared" si="126"/>
        <v>0</v>
      </c>
      <c r="U301" s="52">
        <f>COUNTIF(L$2:L301,L301)</f>
        <v>84</v>
      </c>
      <c r="V301" s="52">
        <f t="shared" si="127"/>
        <v>300</v>
      </c>
      <c r="W301" s="67">
        <f t="shared" si="128"/>
        <v>4.583333333333333E-2</v>
      </c>
      <c r="X301" s="70">
        <f t="shared" si="129"/>
        <v>4.583333333333333E-2</v>
      </c>
      <c r="Y301" s="72" t="str">
        <f t="shared" si="138"/>
        <v/>
      </c>
      <c r="Z301" s="75" t="str">
        <f t="shared" si="130"/>
        <v/>
      </c>
      <c r="AA301" s="25"/>
      <c r="AB301" s="25"/>
      <c r="AC301" s="44" t="str">
        <f t="shared" si="131"/>
        <v/>
      </c>
      <c r="AD301" s="44" t="str">
        <f t="shared" si="132"/>
        <v/>
      </c>
      <c r="AE301" s="78" t="str">
        <f>IF(AD301="","",COUNTIF($AD$2:AD301,AD301))</f>
        <v/>
      </c>
      <c r="AF301" s="79" t="str">
        <f>IF(AD301="","",SUMIF(AD$2:AD301,AD301,G$2:G301))</f>
        <v/>
      </c>
      <c r="AG301" s="79" t="str">
        <f>IF(AK301&lt;&gt;"",COUNTIF($AK$1:AK300,AK301)+AK301,IF(AL301&lt;&gt;"",COUNTIF($AL$1:AL300,AL301)+AL301,""))</f>
        <v/>
      </c>
      <c r="AH301" s="79" t="str">
        <f t="shared" si="133"/>
        <v/>
      </c>
      <c r="AI301" s="79" t="str">
        <f>IF(AND(J301="M", AH301&lt;&gt;"U/A",AE301=Prizewinners!$J$1),AF301,"")</f>
        <v/>
      </c>
      <c r="AJ301" s="44" t="str">
        <f>IF(AND(J301="F",  AH301&lt;&gt;"U/A",AE301=Prizewinners!$J$16),AF301,"")</f>
        <v/>
      </c>
      <c r="AK301" s="44" t="str">
        <f t="shared" si="142"/>
        <v/>
      </c>
      <c r="AL301" s="44" t="str">
        <f t="shared" si="143"/>
        <v/>
      </c>
      <c r="AM301" s="44" t="str">
        <f t="shared" si="145"/>
        <v/>
      </c>
      <c r="AN301" s="44" t="str">
        <f t="shared" si="139"/>
        <v/>
      </c>
      <c r="AO301" s="44" t="str">
        <f t="shared" si="140"/>
        <v/>
      </c>
      <c r="AP301" s="44" t="str">
        <f t="shared" si="141"/>
        <v/>
      </c>
      <c r="AQ301" s="44" t="str">
        <f t="shared" si="144"/>
        <v/>
      </c>
    </row>
    <row r="302" spans="1:43">
      <c r="A302" s="51" t="str">
        <f t="shared" si="117"/>
        <v>,91</v>
      </c>
      <c r="B302" s="52" t="str">
        <f t="shared" si="118"/>
        <v>,85</v>
      </c>
      <c r="C302" s="50">
        <f t="shared" si="119"/>
        <v>301</v>
      </c>
      <c r="D302" s="7"/>
      <c r="E302" s="52">
        <f t="shared" si="120"/>
        <v>0</v>
      </c>
      <c r="F302" s="51">
        <f>COUNTIF(H$2:H302,H302)</f>
        <v>91</v>
      </c>
      <c r="G302" s="53">
        <f>COUNTIF(J$2:J302,J302)</f>
        <v>85</v>
      </c>
      <c r="H302" s="51" t="str">
        <f t="shared" si="121"/>
        <v/>
      </c>
      <c r="I302" s="52" t="str">
        <f t="shared" si="134"/>
        <v/>
      </c>
      <c r="J302" s="52" t="str">
        <f t="shared" si="135"/>
        <v/>
      </c>
      <c r="K302" s="56" t="str">
        <f t="shared" si="136"/>
        <v/>
      </c>
      <c r="L302" s="56" t="str">
        <f t="shared" si="137"/>
        <v/>
      </c>
      <c r="M302" s="7"/>
      <c r="N302" s="8"/>
      <c r="O302" s="7"/>
      <c r="P302" s="59">
        <f t="shared" si="122"/>
        <v>1</v>
      </c>
      <c r="Q302" s="59">
        <f t="shared" si="123"/>
        <v>6</v>
      </c>
      <c r="R302" s="63">
        <f t="shared" si="124"/>
        <v>4.1666666666666664E-2</v>
      </c>
      <c r="S302" s="66">
        <f t="shared" si="125"/>
        <v>4.1666666666666666E-3</v>
      </c>
      <c r="T302" s="66">
        <f t="shared" si="126"/>
        <v>0</v>
      </c>
      <c r="U302" s="52">
        <f>COUNTIF(L$2:L302,L302)</f>
        <v>85</v>
      </c>
      <c r="V302" s="52">
        <f t="shared" si="127"/>
        <v>301</v>
      </c>
      <c r="W302" s="67">
        <f t="shared" si="128"/>
        <v>4.583333333333333E-2</v>
      </c>
      <c r="X302" s="70">
        <f t="shared" si="129"/>
        <v>4.583333333333333E-2</v>
      </c>
      <c r="Y302" s="72" t="str">
        <f t="shared" si="138"/>
        <v/>
      </c>
      <c r="Z302" s="75" t="str">
        <f t="shared" si="130"/>
        <v/>
      </c>
      <c r="AA302" s="25"/>
      <c r="AB302" s="25"/>
      <c r="AC302" s="44" t="str">
        <f t="shared" si="131"/>
        <v/>
      </c>
      <c r="AD302" s="44" t="str">
        <f t="shared" si="132"/>
        <v/>
      </c>
      <c r="AE302" s="78" t="str">
        <f>IF(AD302="","",COUNTIF($AD$2:AD302,AD302))</f>
        <v/>
      </c>
      <c r="AF302" s="79" t="str">
        <f>IF(AD302="","",SUMIF(AD$2:AD302,AD302,G$2:G302))</f>
        <v/>
      </c>
      <c r="AG302" s="79" t="str">
        <f>IF(AK302&lt;&gt;"",COUNTIF($AK$1:AK301,AK302)+AK302,IF(AL302&lt;&gt;"",COUNTIF($AL$1:AL301,AL302)+AL302,""))</f>
        <v/>
      </c>
      <c r="AH302" s="79" t="str">
        <f t="shared" si="133"/>
        <v/>
      </c>
      <c r="AI302" s="79" t="str">
        <f>IF(AND(J302="M", AH302&lt;&gt;"U/A",AE302=Prizewinners!$J$1),AF302,"")</f>
        <v/>
      </c>
      <c r="AJ302" s="44" t="str">
        <f>IF(AND(J302="F",  AH302&lt;&gt;"U/A",AE302=Prizewinners!$J$16),AF302,"")</f>
        <v/>
      </c>
      <c r="AK302" s="44" t="str">
        <f t="shared" si="142"/>
        <v/>
      </c>
      <c r="AL302" s="44" t="str">
        <f t="shared" si="143"/>
        <v/>
      </c>
      <c r="AM302" s="44" t="str">
        <f t="shared" si="145"/>
        <v/>
      </c>
      <c r="AN302" s="44" t="str">
        <f t="shared" si="139"/>
        <v/>
      </c>
      <c r="AO302" s="44" t="str">
        <f t="shared" si="140"/>
        <v/>
      </c>
      <c r="AP302" s="44" t="str">
        <f t="shared" si="141"/>
        <v/>
      </c>
      <c r="AQ302" s="44" t="str">
        <f t="shared" si="144"/>
        <v/>
      </c>
    </row>
    <row r="303" spans="1:43">
      <c r="A303" s="51" t="str">
        <f t="shared" si="117"/>
        <v>,92</v>
      </c>
      <c r="B303" s="52" t="str">
        <f t="shared" si="118"/>
        <v>,86</v>
      </c>
      <c r="C303" s="50">
        <f t="shared" si="119"/>
        <v>302</v>
      </c>
      <c r="D303" s="7"/>
      <c r="E303" s="52">
        <f t="shared" si="120"/>
        <v>0</v>
      </c>
      <c r="F303" s="51">
        <f>COUNTIF(H$2:H303,H303)</f>
        <v>92</v>
      </c>
      <c r="G303" s="53">
        <f>COUNTIF(J$2:J303,J303)</f>
        <v>86</v>
      </c>
      <c r="H303" s="51" t="str">
        <f t="shared" si="121"/>
        <v/>
      </c>
      <c r="I303" s="52" t="str">
        <f t="shared" si="134"/>
        <v/>
      </c>
      <c r="J303" s="52" t="str">
        <f t="shared" si="135"/>
        <v/>
      </c>
      <c r="K303" s="56" t="str">
        <f t="shared" si="136"/>
        <v/>
      </c>
      <c r="L303" s="56" t="str">
        <f t="shared" si="137"/>
        <v/>
      </c>
      <c r="M303" s="7"/>
      <c r="N303" s="8"/>
      <c r="O303" s="7"/>
      <c r="P303" s="59">
        <f t="shared" si="122"/>
        <v>1</v>
      </c>
      <c r="Q303" s="59">
        <f t="shared" si="123"/>
        <v>6</v>
      </c>
      <c r="R303" s="63">
        <f t="shared" si="124"/>
        <v>4.1666666666666664E-2</v>
      </c>
      <c r="S303" s="66">
        <f t="shared" si="125"/>
        <v>4.1666666666666666E-3</v>
      </c>
      <c r="T303" s="66">
        <f t="shared" si="126"/>
        <v>0</v>
      </c>
      <c r="U303" s="52">
        <f>COUNTIF(L$2:L303,L303)</f>
        <v>86</v>
      </c>
      <c r="V303" s="52">
        <f t="shared" si="127"/>
        <v>302</v>
      </c>
      <c r="W303" s="67">
        <f t="shared" si="128"/>
        <v>4.583333333333333E-2</v>
      </c>
      <c r="X303" s="70">
        <f t="shared" si="129"/>
        <v>4.583333333333333E-2</v>
      </c>
      <c r="Y303" s="72" t="str">
        <f t="shared" si="138"/>
        <v/>
      </c>
      <c r="Z303" s="75" t="str">
        <f t="shared" si="130"/>
        <v/>
      </c>
      <c r="AA303" s="25"/>
      <c r="AB303" s="25"/>
      <c r="AC303" s="44" t="str">
        <f t="shared" si="131"/>
        <v/>
      </c>
      <c r="AD303" s="44" t="str">
        <f t="shared" si="132"/>
        <v/>
      </c>
      <c r="AE303" s="78" t="str">
        <f>IF(AD303="","",COUNTIF($AD$2:AD303,AD303))</f>
        <v/>
      </c>
      <c r="AF303" s="79" t="str">
        <f>IF(AD303="","",SUMIF(AD$2:AD303,AD303,G$2:G303))</f>
        <v/>
      </c>
      <c r="AG303" s="79" t="str">
        <f>IF(AK303&lt;&gt;"",COUNTIF($AK$1:AK302,AK303)+AK303,IF(AL303&lt;&gt;"",COUNTIF($AL$1:AL302,AL303)+AL303,""))</f>
        <v/>
      </c>
      <c r="AH303" s="79" t="str">
        <f t="shared" si="133"/>
        <v/>
      </c>
      <c r="AI303" s="79" t="str">
        <f>IF(AND(J303="M", AH303&lt;&gt;"U/A",AE303=Prizewinners!$J$1),AF303,"")</f>
        <v/>
      </c>
      <c r="AJ303" s="44" t="str">
        <f>IF(AND(J303="F",  AH303&lt;&gt;"U/A",AE303=Prizewinners!$J$16),AF303,"")</f>
        <v/>
      </c>
      <c r="AK303" s="44" t="str">
        <f t="shared" si="142"/>
        <v/>
      </c>
      <c r="AL303" s="44" t="str">
        <f t="shared" si="143"/>
        <v/>
      </c>
      <c r="AM303" s="44" t="str">
        <f t="shared" si="145"/>
        <v/>
      </c>
      <c r="AN303" s="44" t="str">
        <f t="shared" si="139"/>
        <v/>
      </c>
      <c r="AO303" s="44" t="str">
        <f t="shared" si="140"/>
        <v/>
      </c>
      <c r="AP303" s="44" t="str">
        <f t="shared" si="141"/>
        <v/>
      </c>
      <c r="AQ303" s="44" t="str">
        <f t="shared" si="144"/>
        <v/>
      </c>
    </row>
    <row r="304" spans="1:43">
      <c r="A304" s="51" t="str">
        <f t="shared" si="117"/>
        <v>,93</v>
      </c>
      <c r="B304" s="52" t="str">
        <f t="shared" si="118"/>
        <v>,87</v>
      </c>
      <c r="C304" s="50">
        <f t="shared" si="119"/>
        <v>303</v>
      </c>
      <c r="D304" s="7"/>
      <c r="E304" s="52">
        <f t="shared" si="120"/>
        <v>0</v>
      </c>
      <c r="F304" s="51">
        <f>COUNTIF(H$2:H304,H304)</f>
        <v>93</v>
      </c>
      <c r="G304" s="53">
        <f>COUNTIF(J$2:J304,J304)</f>
        <v>87</v>
      </c>
      <c r="H304" s="51" t="str">
        <f t="shared" si="121"/>
        <v/>
      </c>
      <c r="I304" s="52" t="str">
        <f t="shared" si="134"/>
        <v/>
      </c>
      <c r="J304" s="52" t="str">
        <f t="shared" si="135"/>
        <v/>
      </c>
      <c r="K304" s="56" t="str">
        <f t="shared" si="136"/>
        <v/>
      </c>
      <c r="L304" s="56" t="str">
        <f t="shared" si="137"/>
        <v/>
      </c>
      <c r="M304" s="7"/>
      <c r="N304" s="8"/>
      <c r="O304" s="7"/>
      <c r="P304" s="59">
        <f t="shared" si="122"/>
        <v>1</v>
      </c>
      <c r="Q304" s="59">
        <f t="shared" si="123"/>
        <v>6</v>
      </c>
      <c r="R304" s="63">
        <f t="shared" si="124"/>
        <v>4.1666666666666664E-2</v>
      </c>
      <c r="S304" s="66">
        <f t="shared" si="125"/>
        <v>4.1666666666666666E-3</v>
      </c>
      <c r="T304" s="66">
        <f t="shared" si="126"/>
        <v>0</v>
      </c>
      <c r="U304" s="52">
        <f>COUNTIF(L$2:L304,L304)</f>
        <v>87</v>
      </c>
      <c r="V304" s="52">
        <f t="shared" si="127"/>
        <v>303</v>
      </c>
      <c r="W304" s="67">
        <f t="shared" si="128"/>
        <v>4.583333333333333E-2</v>
      </c>
      <c r="X304" s="70">
        <f t="shared" si="129"/>
        <v>4.583333333333333E-2</v>
      </c>
      <c r="Y304" s="72" t="str">
        <f t="shared" si="138"/>
        <v/>
      </c>
      <c r="Z304" s="75" t="str">
        <f t="shared" si="130"/>
        <v/>
      </c>
      <c r="AA304" s="25"/>
      <c r="AB304" s="25"/>
      <c r="AC304" s="44" t="str">
        <f t="shared" si="131"/>
        <v/>
      </c>
      <c r="AD304" s="44" t="str">
        <f t="shared" si="132"/>
        <v/>
      </c>
      <c r="AE304" s="78" t="str">
        <f>IF(AD304="","",COUNTIF($AD$2:AD304,AD304))</f>
        <v/>
      </c>
      <c r="AF304" s="79" t="str">
        <f>IF(AD304="","",SUMIF(AD$2:AD304,AD304,G$2:G304))</f>
        <v/>
      </c>
      <c r="AG304" s="79" t="str">
        <f>IF(AK304&lt;&gt;"",COUNTIF($AK$1:AK303,AK304)+AK304,IF(AL304&lt;&gt;"",COUNTIF($AL$1:AL303,AL304)+AL304,""))</f>
        <v/>
      </c>
      <c r="AH304" s="79" t="str">
        <f t="shared" si="133"/>
        <v/>
      </c>
      <c r="AI304" s="79" t="str">
        <f>IF(AND(J304="M", AH304&lt;&gt;"U/A",AE304=Prizewinners!$J$1),AF304,"")</f>
        <v/>
      </c>
      <c r="AJ304" s="44" t="str">
        <f>IF(AND(J304="F",  AH304&lt;&gt;"U/A",AE304=Prizewinners!$J$16),AF304,"")</f>
        <v/>
      </c>
      <c r="AK304" s="44" t="str">
        <f t="shared" si="142"/>
        <v/>
      </c>
      <c r="AL304" s="44" t="str">
        <f t="shared" si="143"/>
        <v/>
      </c>
      <c r="AM304" s="44" t="str">
        <f t="shared" si="145"/>
        <v/>
      </c>
      <c r="AN304" s="44" t="str">
        <f t="shared" si="139"/>
        <v/>
      </c>
      <c r="AO304" s="44" t="str">
        <f t="shared" si="140"/>
        <v/>
      </c>
      <c r="AP304" s="44" t="str">
        <f t="shared" si="141"/>
        <v/>
      </c>
      <c r="AQ304" s="44" t="str">
        <f t="shared" si="144"/>
        <v/>
      </c>
    </row>
    <row r="305" spans="1:43">
      <c r="A305" s="51" t="str">
        <f t="shared" si="117"/>
        <v>,94</v>
      </c>
      <c r="B305" s="52" t="str">
        <f t="shared" si="118"/>
        <v>,88</v>
      </c>
      <c r="C305" s="50">
        <f t="shared" si="119"/>
        <v>304</v>
      </c>
      <c r="D305" s="7"/>
      <c r="E305" s="52">
        <f t="shared" si="120"/>
        <v>0</v>
      </c>
      <c r="F305" s="51">
        <f>COUNTIF(H$2:H305,H305)</f>
        <v>94</v>
      </c>
      <c r="G305" s="53">
        <f>COUNTIF(J$2:J305,J305)</f>
        <v>88</v>
      </c>
      <c r="H305" s="51" t="str">
        <f t="shared" si="121"/>
        <v/>
      </c>
      <c r="I305" s="52" t="str">
        <f t="shared" si="134"/>
        <v/>
      </c>
      <c r="J305" s="52" t="str">
        <f t="shared" si="135"/>
        <v/>
      </c>
      <c r="K305" s="56" t="str">
        <f t="shared" si="136"/>
        <v/>
      </c>
      <c r="L305" s="56" t="str">
        <f t="shared" si="137"/>
        <v/>
      </c>
      <c r="M305" s="7"/>
      <c r="N305" s="8"/>
      <c r="O305" s="7"/>
      <c r="P305" s="59">
        <f t="shared" si="122"/>
        <v>1</v>
      </c>
      <c r="Q305" s="59">
        <f t="shared" si="123"/>
        <v>6</v>
      </c>
      <c r="R305" s="63">
        <f t="shared" si="124"/>
        <v>4.1666666666666664E-2</v>
      </c>
      <c r="S305" s="66">
        <f t="shared" si="125"/>
        <v>4.1666666666666666E-3</v>
      </c>
      <c r="T305" s="66">
        <f t="shared" si="126"/>
        <v>0</v>
      </c>
      <c r="U305" s="52">
        <f>COUNTIF(L$2:L305,L305)</f>
        <v>88</v>
      </c>
      <c r="V305" s="52">
        <f t="shared" si="127"/>
        <v>304</v>
      </c>
      <c r="W305" s="67">
        <f t="shared" si="128"/>
        <v>4.583333333333333E-2</v>
      </c>
      <c r="X305" s="70">
        <f t="shared" si="129"/>
        <v>4.583333333333333E-2</v>
      </c>
      <c r="Y305" s="72" t="str">
        <f t="shared" si="138"/>
        <v/>
      </c>
      <c r="Z305" s="75" t="str">
        <f t="shared" si="130"/>
        <v/>
      </c>
      <c r="AA305" s="25"/>
      <c r="AB305" s="25"/>
      <c r="AC305" s="44" t="str">
        <f t="shared" si="131"/>
        <v/>
      </c>
      <c r="AD305" s="44" t="str">
        <f t="shared" si="132"/>
        <v/>
      </c>
      <c r="AE305" s="78" t="str">
        <f>IF(AD305="","",COUNTIF($AD$2:AD305,AD305))</f>
        <v/>
      </c>
      <c r="AF305" s="79" t="str">
        <f>IF(AD305="","",SUMIF(AD$2:AD305,AD305,G$2:G305))</f>
        <v/>
      </c>
      <c r="AG305" s="79" t="str">
        <f>IF(AK305&lt;&gt;"",COUNTIF($AK$1:AK304,AK305)+AK305,IF(AL305&lt;&gt;"",COUNTIF($AL$1:AL304,AL305)+AL305,""))</f>
        <v/>
      </c>
      <c r="AH305" s="79" t="str">
        <f t="shared" si="133"/>
        <v/>
      </c>
      <c r="AI305" s="79" t="str">
        <f>IF(AND(J305="M", AH305&lt;&gt;"U/A",AE305=Prizewinners!$J$1),AF305,"")</f>
        <v/>
      </c>
      <c r="AJ305" s="44" t="str">
        <f>IF(AND(J305="F",  AH305&lt;&gt;"U/A",AE305=Prizewinners!$J$16),AF305,"")</f>
        <v/>
      </c>
      <c r="AK305" s="44" t="str">
        <f t="shared" si="142"/>
        <v/>
      </c>
      <c r="AL305" s="44" t="str">
        <f t="shared" si="143"/>
        <v/>
      </c>
      <c r="AM305" s="44" t="str">
        <f t="shared" si="145"/>
        <v/>
      </c>
      <c r="AN305" s="44" t="str">
        <f t="shared" si="139"/>
        <v/>
      </c>
      <c r="AO305" s="44" t="str">
        <f t="shared" si="140"/>
        <v/>
      </c>
      <c r="AP305" s="44" t="str">
        <f t="shared" si="141"/>
        <v/>
      </c>
      <c r="AQ305" s="44" t="str">
        <f t="shared" si="144"/>
        <v/>
      </c>
    </row>
    <row r="306" spans="1:43">
      <c r="A306" s="51" t="str">
        <f t="shared" si="117"/>
        <v>,95</v>
      </c>
      <c r="B306" s="52" t="str">
        <f t="shared" si="118"/>
        <v>,89</v>
      </c>
      <c r="C306" s="50">
        <f t="shared" si="119"/>
        <v>305</v>
      </c>
      <c r="D306" s="7"/>
      <c r="E306" s="52">
        <f t="shared" si="120"/>
        <v>0</v>
      </c>
      <c r="F306" s="51">
        <f>COUNTIF(H$2:H306,H306)</f>
        <v>95</v>
      </c>
      <c r="G306" s="53">
        <f>COUNTIF(J$2:J306,J306)</f>
        <v>89</v>
      </c>
      <c r="H306" s="51" t="str">
        <f t="shared" si="121"/>
        <v/>
      </c>
      <c r="I306" s="52" t="str">
        <f t="shared" si="134"/>
        <v/>
      </c>
      <c r="J306" s="52" t="str">
        <f t="shared" si="135"/>
        <v/>
      </c>
      <c r="K306" s="56" t="str">
        <f t="shared" si="136"/>
        <v/>
      </c>
      <c r="L306" s="56" t="str">
        <f t="shared" si="137"/>
        <v/>
      </c>
      <c r="M306" s="7"/>
      <c r="N306" s="8"/>
      <c r="O306" s="7"/>
      <c r="P306" s="59">
        <f t="shared" si="122"/>
        <v>1</v>
      </c>
      <c r="Q306" s="59">
        <f t="shared" si="123"/>
        <v>6</v>
      </c>
      <c r="R306" s="63">
        <f t="shared" si="124"/>
        <v>4.1666666666666664E-2</v>
      </c>
      <c r="S306" s="66">
        <f t="shared" si="125"/>
        <v>4.1666666666666666E-3</v>
      </c>
      <c r="T306" s="66">
        <f t="shared" si="126"/>
        <v>0</v>
      </c>
      <c r="U306" s="52">
        <f>COUNTIF(L$2:L306,L306)</f>
        <v>89</v>
      </c>
      <c r="V306" s="52">
        <f t="shared" si="127"/>
        <v>305</v>
      </c>
      <c r="W306" s="67">
        <f t="shared" si="128"/>
        <v>4.583333333333333E-2</v>
      </c>
      <c r="X306" s="70">
        <f t="shared" si="129"/>
        <v>4.583333333333333E-2</v>
      </c>
      <c r="Y306" s="72" t="str">
        <f t="shared" si="138"/>
        <v/>
      </c>
      <c r="Z306" s="75" t="str">
        <f t="shared" si="130"/>
        <v/>
      </c>
      <c r="AA306" s="25"/>
      <c r="AB306" s="25"/>
      <c r="AC306" s="44" t="str">
        <f t="shared" si="131"/>
        <v/>
      </c>
      <c r="AD306" s="44" t="str">
        <f t="shared" si="132"/>
        <v/>
      </c>
      <c r="AE306" s="78" t="str">
        <f>IF(AD306="","",COUNTIF($AD$2:AD306,AD306))</f>
        <v/>
      </c>
      <c r="AF306" s="79" t="str">
        <f>IF(AD306="","",SUMIF(AD$2:AD306,AD306,G$2:G306))</f>
        <v/>
      </c>
      <c r="AG306" s="79" t="str">
        <f>IF(AK306&lt;&gt;"",COUNTIF($AK$1:AK305,AK306)+AK306,IF(AL306&lt;&gt;"",COUNTIF($AL$1:AL305,AL306)+AL306,""))</f>
        <v/>
      </c>
      <c r="AH306" s="79" t="str">
        <f t="shared" si="133"/>
        <v/>
      </c>
      <c r="AI306" s="79" t="str">
        <f>IF(AND(J306="M", AH306&lt;&gt;"U/A",AE306=Prizewinners!$J$1),AF306,"")</f>
        <v/>
      </c>
      <c r="AJ306" s="44" t="str">
        <f>IF(AND(J306="F",  AH306&lt;&gt;"U/A",AE306=Prizewinners!$J$16),AF306,"")</f>
        <v/>
      </c>
      <c r="AK306" s="44" t="str">
        <f t="shared" si="142"/>
        <v/>
      </c>
      <c r="AL306" s="44" t="str">
        <f t="shared" si="143"/>
        <v/>
      </c>
      <c r="AM306" s="44" t="str">
        <f t="shared" si="145"/>
        <v/>
      </c>
      <c r="AN306" s="44" t="str">
        <f t="shared" si="139"/>
        <v/>
      </c>
      <c r="AO306" s="44" t="str">
        <f t="shared" si="140"/>
        <v/>
      </c>
      <c r="AP306" s="44" t="str">
        <f t="shared" si="141"/>
        <v/>
      </c>
      <c r="AQ306" s="44" t="str">
        <f t="shared" si="144"/>
        <v/>
      </c>
    </row>
    <row r="307" spans="1:43">
      <c r="A307" s="51" t="str">
        <f t="shared" si="117"/>
        <v>,96</v>
      </c>
      <c r="B307" s="52" t="str">
        <f t="shared" si="118"/>
        <v>,90</v>
      </c>
      <c r="C307" s="50">
        <f t="shared" si="119"/>
        <v>306</v>
      </c>
      <c r="D307" s="7"/>
      <c r="E307" s="52">
        <f t="shared" si="120"/>
        <v>0</v>
      </c>
      <c r="F307" s="51">
        <f>COUNTIF(H$2:H307,H307)</f>
        <v>96</v>
      </c>
      <c r="G307" s="53">
        <f>COUNTIF(J$2:J307,J307)</f>
        <v>90</v>
      </c>
      <c r="H307" s="51" t="str">
        <f t="shared" si="121"/>
        <v/>
      </c>
      <c r="I307" s="52" t="str">
        <f t="shared" si="134"/>
        <v/>
      </c>
      <c r="J307" s="52" t="str">
        <f t="shared" si="135"/>
        <v/>
      </c>
      <c r="K307" s="56" t="str">
        <f t="shared" si="136"/>
        <v/>
      </c>
      <c r="L307" s="56" t="str">
        <f t="shared" si="137"/>
        <v/>
      </c>
      <c r="M307" s="7"/>
      <c r="N307" s="8"/>
      <c r="O307" s="7"/>
      <c r="P307" s="59">
        <f t="shared" si="122"/>
        <v>1</v>
      </c>
      <c r="Q307" s="59">
        <f t="shared" si="123"/>
        <v>6</v>
      </c>
      <c r="R307" s="63">
        <f t="shared" si="124"/>
        <v>4.1666666666666664E-2</v>
      </c>
      <c r="S307" s="66">
        <f t="shared" si="125"/>
        <v>4.1666666666666666E-3</v>
      </c>
      <c r="T307" s="66">
        <f t="shared" si="126"/>
        <v>0</v>
      </c>
      <c r="U307" s="52">
        <f>COUNTIF(L$2:L307,L307)</f>
        <v>90</v>
      </c>
      <c r="V307" s="52">
        <f t="shared" si="127"/>
        <v>306</v>
      </c>
      <c r="W307" s="67">
        <f t="shared" si="128"/>
        <v>4.583333333333333E-2</v>
      </c>
      <c r="X307" s="70">
        <f t="shared" si="129"/>
        <v>4.583333333333333E-2</v>
      </c>
      <c r="Y307" s="72" t="str">
        <f t="shared" si="138"/>
        <v/>
      </c>
      <c r="Z307" s="75" t="str">
        <f t="shared" si="130"/>
        <v/>
      </c>
      <c r="AA307" s="25"/>
      <c r="AB307" s="25"/>
      <c r="AC307" s="44" t="str">
        <f t="shared" si="131"/>
        <v/>
      </c>
      <c r="AD307" s="44" t="str">
        <f t="shared" si="132"/>
        <v/>
      </c>
      <c r="AE307" s="78" t="str">
        <f>IF(AD307="","",COUNTIF($AD$2:AD307,AD307))</f>
        <v/>
      </c>
      <c r="AF307" s="79" t="str">
        <f>IF(AD307="","",SUMIF(AD$2:AD307,AD307,G$2:G307))</f>
        <v/>
      </c>
      <c r="AG307" s="79" t="str">
        <f>IF(AK307&lt;&gt;"",COUNTIF($AK$1:AK306,AK307)+AK307,IF(AL307&lt;&gt;"",COUNTIF($AL$1:AL306,AL307)+AL307,""))</f>
        <v/>
      </c>
      <c r="AH307" s="79" t="str">
        <f t="shared" si="133"/>
        <v/>
      </c>
      <c r="AI307" s="79" t="str">
        <f>IF(AND(J307="M", AH307&lt;&gt;"U/A",AE307=Prizewinners!$J$1),AF307,"")</f>
        <v/>
      </c>
      <c r="AJ307" s="44" t="str">
        <f>IF(AND(J307="F",  AH307&lt;&gt;"U/A",AE307=Prizewinners!$J$16),AF307,"")</f>
        <v/>
      </c>
      <c r="AK307" s="44" t="str">
        <f t="shared" si="142"/>
        <v/>
      </c>
      <c r="AL307" s="44" t="str">
        <f t="shared" si="143"/>
        <v/>
      </c>
      <c r="AM307" s="44" t="str">
        <f t="shared" si="145"/>
        <v/>
      </c>
      <c r="AN307" s="44" t="str">
        <f t="shared" si="139"/>
        <v/>
      </c>
      <c r="AO307" s="44" t="str">
        <f t="shared" si="140"/>
        <v/>
      </c>
      <c r="AP307" s="44" t="str">
        <f t="shared" si="141"/>
        <v/>
      </c>
      <c r="AQ307" s="44" t="str">
        <f t="shared" si="144"/>
        <v/>
      </c>
    </row>
    <row r="308" spans="1:43">
      <c r="A308" s="51" t="str">
        <f t="shared" si="117"/>
        <v>,97</v>
      </c>
      <c r="B308" s="52" t="str">
        <f t="shared" si="118"/>
        <v>,91</v>
      </c>
      <c r="C308" s="50">
        <f t="shared" si="119"/>
        <v>307</v>
      </c>
      <c r="D308" s="7"/>
      <c r="E308" s="52">
        <f t="shared" si="120"/>
        <v>0</v>
      </c>
      <c r="F308" s="51">
        <f>COUNTIF(H$2:H308,H308)</f>
        <v>97</v>
      </c>
      <c r="G308" s="53">
        <f>COUNTIF(J$2:J308,J308)</f>
        <v>91</v>
      </c>
      <c r="H308" s="51" t="str">
        <f t="shared" si="121"/>
        <v/>
      </c>
      <c r="I308" s="52" t="str">
        <f t="shared" si="134"/>
        <v/>
      </c>
      <c r="J308" s="52" t="str">
        <f t="shared" si="135"/>
        <v/>
      </c>
      <c r="K308" s="56" t="str">
        <f t="shared" si="136"/>
        <v/>
      </c>
      <c r="L308" s="56" t="str">
        <f t="shared" si="137"/>
        <v/>
      </c>
      <c r="M308" s="7"/>
      <c r="N308" s="8"/>
      <c r="O308" s="7"/>
      <c r="P308" s="59">
        <f t="shared" si="122"/>
        <v>1</v>
      </c>
      <c r="Q308" s="59">
        <f t="shared" si="123"/>
        <v>6</v>
      </c>
      <c r="R308" s="63">
        <f t="shared" si="124"/>
        <v>4.1666666666666664E-2</v>
      </c>
      <c r="S308" s="66">
        <f t="shared" si="125"/>
        <v>4.1666666666666666E-3</v>
      </c>
      <c r="T308" s="66">
        <f t="shared" si="126"/>
        <v>0</v>
      </c>
      <c r="U308" s="52">
        <f>COUNTIF(L$2:L308,L308)</f>
        <v>91</v>
      </c>
      <c r="V308" s="52">
        <f t="shared" si="127"/>
        <v>307</v>
      </c>
      <c r="W308" s="67">
        <f t="shared" si="128"/>
        <v>4.583333333333333E-2</v>
      </c>
      <c r="X308" s="70">
        <f t="shared" si="129"/>
        <v>4.583333333333333E-2</v>
      </c>
      <c r="Y308" s="72" t="str">
        <f t="shared" si="138"/>
        <v/>
      </c>
      <c r="Z308" s="75" t="str">
        <f t="shared" si="130"/>
        <v/>
      </c>
      <c r="AA308" s="25"/>
      <c r="AB308" s="25"/>
      <c r="AC308" s="44" t="str">
        <f t="shared" si="131"/>
        <v/>
      </c>
      <c r="AD308" s="44" t="str">
        <f t="shared" si="132"/>
        <v/>
      </c>
      <c r="AE308" s="78" t="str">
        <f>IF(AD308="","",COUNTIF($AD$2:AD308,AD308))</f>
        <v/>
      </c>
      <c r="AF308" s="79" t="str">
        <f>IF(AD308="","",SUMIF(AD$2:AD308,AD308,G$2:G308))</f>
        <v/>
      </c>
      <c r="AG308" s="79" t="str">
        <f>IF(AK308&lt;&gt;"",COUNTIF($AK$1:AK307,AK308)+AK308,IF(AL308&lt;&gt;"",COUNTIF($AL$1:AL307,AL308)+AL308,""))</f>
        <v/>
      </c>
      <c r="AH308" s="79" t="str">
        <f t="shared" si="133"/>
        <v/>
      </c>
      <c r="AI308" s="79" t="str">
        <f>IF(AND(J308="M", AH308&lt;&gt;"U/A",AE308=Prizewinners!$J$1),AF308,"")</f>
        <v/>
      </c>
      <c r="AJ308" s="44" t="str">
        <f>IF(AND(J308="F",  AH308&lt;&gt;"U/A",AE308=Prizewinners!$J$16),AF308,"")</f>
        <v/>
      </c>
      <c r="AK308" s="44" t="str">
        <f t="shared" si="142"/>
        <v/>
      </c>
      <c r="AL308" s="44" t="str">
        <f t="shared" si="143"/>
        <v/>
      </c>
      <c r="AM308" s="44" t="str">
        <f t="shared" si="145"/>
        <v/>
      </c>
      <c r="AN308" s="44" t="str">
        <f t="shared" si="139"/>
        <v/>
      </c>
      <c r="AO308" s="44" t="str">
        <f t="shared" si="140"/>
        <v/>
      </c>
      <c r="AP308" s="44" t="str">
        <f t="shared" si="141"/>
        <v/>
      </c>
      <c r="AQ308" s="44" t="str">
        <f t="shared" si="144"/>
        <v/>
      </c>
    </row>
    <row r="309" spans="1:43">
      <c r="A309" s="51" t="str">
        <f t="shared" si="117"/>
        <v>,98</v>
      </c>
      <c r="B309" s="52" t="str">
        <f t="shared" si="118"/>
        <v>,92</v>
      </c>
      <c r="C309" s="50">
        <f t="shared" si="119"/>
        <v>308</v>
      </c>
      <c r="D309" s="7"/>
      <c r="E309" s="52">
        <f t="shared" si="120"/>
        <v>0</v>
      </c>
      <c r="F309" s="51">
        <f>COUNTIF(H$2:H309,H309)</f>
        <v>98</v>
      </c>
      <c r="G309" s="53">
        <f>COUNTIF(J$2:J309,J309)</f>
        <v>92</v>
      </c>
      <c r="H309" s="51" t="str">
        <f t="shared" si="121"/>
        <v/>
      </c>
      <c r="I309" s="52" t="str">
        <f t="shared" si="134"/>
        <v/>
      </c>
      <c r="J309" s="52" t="str">
        <f t="shared" si="135"/>
        <v/>
      </c>
      <c r="K309" s="56" t="str">
        <f t="shared" si="136"/>
        <v/>
      </c>
      <c r="L309" s="56" t="str">
        <f t="shared" si="137"/>
        <v/>
      </c>
      <c r="M309" s="7"/>
      <c r="N309" s="8"/>
      <c r="O309" s="7"/>
      <c r="P309" s="59">
        <f t="shared" si="122"/>
        <v>1</v>
      </c>
      <c r="Q309" s="59">
        <f t="shared" si="123"/>
        <v>6</v>
      </c>
      <c r="R309" s="63">
        <f t="shared" si="124"/>
        <v>4.1666666666666664E-2</v>
      </c>
      <c r="S309" s="66">
        <f t="shared" si="125"/>
        <v>4.1666666666666666E-3</v>
      </c>
      <c r="T309" s="66">
        <f t="shared" si="126"/>
        <v>0</v>
      </c>
      <c r="U309" s="52">
        <f>COUNTIF(L$2:L309,L309)</f>
        <v>92</v>
      </c>
      <c r="V309" s="52">
        <f t="shared" si="127"/>
        <v>308</v>
      </c>
      <c r="W309" s="67">
        <f t="shared" si="128"/>
        <v>4.583333333333333E-2</v>
      </c>
      <c r="X309" s="70">
        <f t="shared" si="129"/>
        <v>4.583333333333333E-2</v>
      </c>
      <c r="Y309" s="72" t="str">
        <f t="shared" si="138"/>
        <v/>
      </c>
      <c r="Z309" s="75" t="str">
        <f t="shared" si="130"/>
        <v/>
      </c>
      <c r="AA309" s="25"/>
      <c r="AB309" s="25"/>
      <c r="AC309" s="44" t="str">
        <f t="shared" si="131"/>
        <v/>
      </c>
      <c r="AD309" s="44" t="str">
        <f t="shared" si="132"/>
        <v/>
      </c>
      <c r="AE309" s="78" t="str">
        <f>IF(AD309="","",COUNTIF($AD$2:AD309,AD309))</f>
        <v/>
      </c>
      <c r="AF309" s="79" t="str">
        <f>IF(AD309="","",SUMIF(AD$2:AD309,AD309,G$2:G309))</f>
        <v/>
      </c>
      <c r="AG309" s="79" t="str">
        <f>IF(AK309&lt;&gt;"",COUNTIF($AK$1:AK308,AK309)+AK309,IF(AL309&lt;&gt;"",COUNTIF($AL$1:AL308,AL309)+AL309,""))</f>
        <v/>
      </c>
      <c r="AH309" s="79" t="str">
        <f t="shared" si="133"/>
        <v/>
      </c>
      <c r="AI309" s="79" t="str">
        <f>IF(AND(J309="M", AH309&lt;&gt;"U/A",AE309=Prizewinners!$J$1),AF309,"")</f>
        <v/>
      </c>
      <c r="AJ309" s="44" t="str">
        <f>IF(AND(J309="F",  AH309&lt;&gt;"U/A",AE309=Prizewinners!$J$16),AF309,"")</f>
        <v/>
      </c>
      <c r="AK309" s="44" t="str">
        <f t="shared" si="142"/>
        <v/>
      </c>
      <c r="AL309" s="44" t="str">
        <f t="shared" si="143"/>
        <v/>
      </c>
      <c r="AM309" s="44" t="str">
        <f t="shared" si="145"/>
        <v/>
      </c>
      <c r="AN309" s="44" t="str">
        <f t="shared" si="139"/>
        <v/>
      </c>
      <c r="AO309" s="44" t="str">
        <f t="shared" si="140"/>
        <v/>
      </c>
      <c r="AP309" s="44" t="str">
        <f t="shared" si="141"/>
        <v/>
      </c>
      <c r="AQ309" s="44" t="str">
        <f t="shared" si="144"/>
        <v/>
      </c>
    </row>
    <row r="310" spans="1:43">
      <c r="A310" s="51" t="str">
        <f t="shared" si="117"/>
        <v>,99</v>
      </c>
      <c r="B310" s="52" t="str">
        <f t="shared" si="118"/>
        <v>,93</v>
      </c>
      <c r="C310" s="50">
        <f t="shared" si="119"/>
        <v>309</v>
      </c>
      <c r="D310" s="7"/>
      <c r="E310" s="52">
        <f t="shared" si="120"/>
        <v>0</v>
      </c>
      <c r="F310" s="51">
        <f>COUNTIF(H$2:H310,H310)</f>
        <v>99</v>
      </c>
      <c r="G310" s="53">
        <f>COUNTIF(J$2:J310,J310)</f>
        <v>93</v>
      </c>
      <c r="H310" s="51" t="str">
        <f t="shared" si="121"/>
        <v/>
      </c>
      <c r="I310" s="52" t="str">
        <f t="shared" si="134"/>
        <v/>
      </c>
      <c r="J310" s="52" t="str">
        <f t="shared" si="135"/>
        <v/>
      </c>
      <c r="K310" s="56" t="str">
        <f t="shared" si="136"/>
        <v/>
      </c>
      <c r="L310" s="56" t="str">
        <f t="shared" si="137"/>
        <v/>
      </c>
      <c r="M310" s="7"/>
      <c r="N310" s="8"/>
      <c r="O310" s="7"/>
      <c r="P310" s="59">
        <f t="shared" si="122"/>
        <v>1</v>
      </c>
      <c r="Q310" s="59">
        <f t="shared" si="123"/>
        <v>6</v>
      </c>
      <c r="R310" s="63">
        <f t="shared" si="124"/>
        <v>4.1666666666666664E-2</v>
      </c>
      <c r="S310" s="66">
        <f t="shared" si="125"/>
        <v>4.1666666666666666E-3</v>
      </c>
      <c r="T310" s="66">
        <f t="shared" si="126"/>
        <v>0</v>
      </c>
      <c r="U310" s="52">
        <f>COUNTIF(L$2:L310,L310)</f>
        <v>93</v>
      </c>
      <c r="V310" s="52">
        <f t="shared" si="127"/>
        <v>309</v>
      </c>
      <c r="W310" s="67">
        <f t="shared" si="128"/>
        <v>4.583333333333333E-2</v>
      </c>
      <c r="X310" s="70">
        <f t="shared" si="129"/>
        <v>4.583333333333333E-2</v>
      </c>
      <c r="Y310" s="72" t="str">
        <f t="shared" si="138"/>
        <v/>
      </c>
      <c r="Z310" s="75" t="str">
        <f t="shared" si="130"/>
        <v/>
      </c>
      <c r="AA310" s="25"/>
      <c r="AB310" s="25"/>
      <c r="AC310" s="44" t="str">
        <f t="shared" si="131"/>
        <v/>
      </c>
      <c r="AD310" s="44" t="str">
        <f t="shared" si="132"/>
        <v/>
      </c>
      <c r="AE310" s="78" t="str">
        <f>IF(AD310="","",COUNTIF($AD$2:AD310,AD310))</f>
        <v/>
      </c>
      <c r="AF310" s="79" t="str">
        <f>IF(AD310="","",SUMIF(AD$2:AD310,AD310,G$2:G310))</f>
        <v/>
      </c>
      <c r="AG310" s="79" t="str">
        <f>IF(AK310&lt;&gt;"",COUNTIF($AK$1:AK309,AK310)+AK310,IF(AL310&lt;&gt;"",COUNTIF($AL$1:AL309,AL310)+AL310,""))</f>
        <v/>
      </c>
      <c r="AH310" s="79" t="str">
        <f t="shared" si="133"/>
        <v/>
      </c>
      <c r="AI310" s="79" t="str">
        <f>IF(AND(J310="M", AH310&lt;&gt;"U/A",AE310=Prizewinners!$J$1),AF310,"")</f>
        <v/>
      </c>
      <c r="AJ310" s="44" t="str">
        <f>IF(AND(J310="F",  AH310&lt;&gt;"U/A",AE310=Prizewinners!$J$16),AF310,"")</f>
        <v/>
      </c>
      <c r="AK310" s="44" t="str">
        <f t="shared" si="142"/>
        <v/>
      </c>
      <c r="AL310" s="44" t="str">
        <f t="shared" si="143"/>
        <v/>
      </c>
      <c r="AM310" s="44" t="str">
        <f t="shared" si="145"/>
        <v/>
      </c>
      <c r="AN310" s="44" t="str">
        <f t="shared" si="139"/>
        <v/>
      </c>
      <c r="AO310" s="44" t="str">
        <f t="shared" si="140"/>
        <v/>
      </c>
      <c r="AP310" s="44" t="str">
        <f t="shared" si="141"/>
        <v/>
      </c>
      <c r="AQ310" s="44" t="str">
        <f t="shared" si="144"/>
        <v/>
      </c>
    </row>
    <row r="311" spans="1:43">
      <c r="A311" s="51" t="str">
        <f t="shared" si="117"/>
        <v>,100</v>
      </c>
      <c r="B311" s="52" t="str">
        <f t="shared" si="118"/>
        <v>,94</v>
      </c>
      <c r="C311" s="50">
        <f t="shared" si="119"/>
        <v>310</v>
      </c>
      <c r="D311" s="7"/>
      <c r="E311" s="52">
        <f t="shared" si="120"/>
        <v>0</v>
      </c>
      <c r="F311" s="51">
        <f>COUNTIF(H$2:H311,H311)</f>
        <v>100</v>
      </c>
      <c r="G311" s="53">
        <f>COUNTIF(J$2:J311,J311)</f>
        <v>94</v>
      </c>
      <c r="H311" s="51" t="str">
        <f t="shared" si="121"/>
        <v/>
      </c>
      <c r="I311" s="52" t="str">
        <f t="shared" si="134"/>
        <v/>
      </c>
      <c r="J311" s="52" t="str">
        <f t="shared" si="135"/>
        <v/>
      </c>
      <c r="K311" s="56" t="str">
        <f t="shared" si="136"/>
        <v/>
      </c>
      <c r="L311" s="56" t="str">
        <f t="shared" si="137"/>
        <v/>
      </c>
      <c r="M311" s="7"/>
      <c r="N311" s="8"/>
      <c r="O311" s="7"/>
      <c r="P311" s="59">
        <f t="shared" si="122"/>
        <v>1</v>
      </c>
      <c r="Q311" s="59">
        <f t="shared" si="123"/>
        <v>6</v>
      </c>
      <c r="R311" s="63">
        <f t="shared" si="124"/>
        <v>4.1666666666666664E-2</v>
      </c>
      <c r="S311" s="66">
        <f t="shared" si="125"/>
        <v>4.1666666666666666E-3</v>
      </c>
      <c r="T311" s="66">
        <f t="shared" si="126"/>
        <v>0</v>
      </c>
      <c r="U311" s="52">
        <f>COUNTIF(L$2:L311,L311)</f>
        <v>94</v>
      </c>
      <c r="V311" s="52">
        <f t="shared" si="127"/>
        <v>310</v>
      </c>
      <c r="W311" s="67">
        <f t="shared" si="128"/>
        <v>4.583333333333333E-2</v>
      </c>
      <c r="X311" s="70">
        <f t="shared" si="129"/>
        <v>4.583333333333333E-2</v>
      </c>
      <c r="Y311" s="72" t="str">
        <f t="shared" si="138"/>
        <v/>
      </c>
      <c r="Z311" s="75" t="str">
        <f t="shared" si="130"/>
        <v/>
      </c>
      <c r="AA311" s="25"/>
      <c r="AB311" s="25"/>
      <c r="AC311" s="44" t="str">
        <f t="shared" si="131"/>
        <v/>
      </c>
      <c r="AD311" s="44" t="str">
        <f t="shared" si="132"/>
        <v/>
      </c>
      <c r="AE311" s="78" t="str">
        <f>IF(AD311="","",COUNTIF($AD$2:AD311,AD311))</f>
        <v/>
      </c>
      <c r="AF311" s="79" t="str">
        <f>IF(AD311="","",SUMIF(AD$2:AD311,AD311,G$2:G311))</f>
        <v/>
      </c>
      <c r="AG311" s="79" t="str">
        <f>IF(AK311&lt;&gt;"",COUNTIF($AK$1:AK310,AK311)+AK311,IF(AL311&lt;&gt;"",COUNTIF($AL$1:AL310,AL311)+AL311,""))</f>
        <v/>
      </c>
      <c r="AH311" s="79" t="str">
        <f t="shared" si="133"/>
        <v/>
      </c>
      <c r="AI311" s="79" t="str">
        <f>IF(AND(J311="M", AH311&lt;&gt;"U/A",AE311=Prizewinners!$J$1),AF311,"")</f>
        <v/>
      </c>
      <c r="AJ311" s="44" t="str">
        <f>IF(AND(J311="F",  AH311&lt;&gt;"U/A",AE311=Prizewinners!$J$16),AF311,"")</f>
        <v/>
      </c>
      <c r="AK311" s="44" t="str">
        <f t="shared" si="142"/>
        <v/>
      </c>
      <c r="AL311" s="44" t="str">
        <f t="shared" si="143"/>
        <v/>
      </c>
      <c r="AM311" s="44" t="str">
        <f t="shared" si="145"/>
        <v/>
      </c>
      <c r="AN311" s="44" t="str">
        <f t="shared" si="139"/>
        <v/>
      </c>
      <c r="AO311" s="44" t="str">
        <f t="shared" si="140"/>
        <v/>
      </c>
      <c r="AP311" s="44" t="str">
        <f t="shared" si="141"/>
        <v/>
      </c>
      <c r="AQ311" s="44" t="str">
        <f t="shared" si="144"/>
        <v/>
      </c>
    </row>
    <row r="312" spans="1:43">
      <c r="A312" s="51" t="str">
        <f t="shared" si="117"/>
        <v>,101</v>
      </c>
      <c r="B312" s="52" t="str">
        <f t="shared" si="118"/>
        <v>,95</v>
      </c>
      <c r="C312" s="50">
        <f t="shared" si="119"/>
        <v>311</v>
      </c>
      <c r="D312" s="7"/>
      <c r="E312" s="52">
        <f t="shared" si="120"/>
        <v>0</v>
      </c>
      <c r="F312" s="51">
        <f>COUNTIF(H$2:H312,H312)</f>
        <v>101</v>
      </c>
      <c r="G312" s="53">
        <f>COUNTIF(J$2:J312,J312)</f>
        <v>95</v>
      </c>
      <c r="H312" s="51" t="str">
        <f t="shared" si="121"/>
        <v/>
      </c>
      <c r="I312" s="52" t="str">
        <f t="shared" si="134"/>
        <v/>
      </c>
      <c r="J312" s="52" t="str">
        <f t="shared" si="135"/>
        <v/>
      </c>
      <c r="K312" s="56" t="str">
        <f t="shared" si="136"/>
        <v/>
      </c>
      <c r="L312" s="56" t="str">
        <f t="shared" si="137"/>
        <v/>
      </c>
      <c r="M312" s="7"/>
      <c r="N312" s="8"/>
      <c r="O312" s="7"/>
      <c r="P312" s="59">
        <f t="shared" si="122"/>
        <v>1</v>
      </c>
      <c r="Q312" s="59">
        <f t="shared" si="123"/>
        <v>6</v>
      </c>
      <c r="R312" s="63">
        <f t="shared" si="124"/>
        <v>4.1666666666666664E-2</v>
      </c>
      <c r="S312" s="66">
        <f t="shared" si="125"/>
        <v>4.1666666666666666E-3</v>
      </c>
      <c r="T312" s="66">
        <f t="shared" si="126"/>
        <v>0</v>
      </c>
      <c r="U312" s="52">
        <f>COUNTIF(L$2:L312,L312)</f>
        <v>95</v>
      </c>
      <c r="V312" s="52">
        <f t="shared" si="127"/>
        <v>311</v>
      </c>
      <c r="W312" s="67">
        <f t="shared" si="128"/>
        <v>4.583333333333333E-2</v>
      </c>
      <c r="X312" s="70">
        <f t="shared" si="129"/>
        <v>4.583333333333333E-2</v>
      </c>
      <c r="Y312" s="72" t="str">
        <f t="shared" si="138"/>
        <v/>
      </c>
      <c r="Z312" s="75" t="str">
        <f t="shared" si="130"/>
        <v/>
      </c>
      <c r="AA312" s="25"/>
      <c r="AB312" s="25"/>
      <c r="AC312" s="44" t="str">
        <f t="shared" si="131"/>
        <v/>
      </c>
      <c r="AD312" s="44" t="str">
        <f t="shared" si="132"/>
        <v/>
      </c>
      <c r="AE312" s="78" t="str">
        <f>IF(AD312="","",COUNTIF($AD$2:AD312,AD312))</f>
        <v/>
      </c>
      <c r="AF312" s="79" t="str">
        <f>IF(AD312="","",SUMIF(AD$2:AD312,AD312,G$2:G312))</f>
        <v/>
      </c>
      <c r="AG312" s="79" t="str">
        <f>IF(AK312&lt;&gt;"",COUNTIF($AK$1:AK311,AK312)+AK312,IF(AL312&lt;&gt;"",COUNTIF($AL$1:AL311,AL312)+AL312,""))</f>
        <v/>
      </c>
      <c r="AH312" s="79" t="str">
        <f t="shared" si="133"/>
        <v/>
      </c>
      <c r="AI312" s="79" t="str">
        <f>IF(AND(J312="M", AH312&lt;&gt;"U/A",AE312=Prizewinners!$J$1),AF312,"")</f>
        <v/>
      </c>
      <c r="AJ312" s="44" t="str">
        <f>IF(AND(J312="F",  AH312&lt;&gt;"U/A",AE312=Prizewinners!$J$16),AF312,"")</f>
        <v/>
      </c>
      <c r="AK312" s="44" t="str">
        <f t="shared" si="142"/>
        <v/>
      </c>
      <c r="AL312" s="44" t="str">
        <f t="shared" si="143"/>
        <v/>
      </c>
      <c r="AM312" s="44" t="str">
        <f t="shared" si="145"/>
        <v/>
      </c>
      <c r="AN312" s="44" t="str">
        <f t="shared" si="139"/>
        <v/>
      </c>
      <c r="AO312" s="44" t="str">
        <f t="shared" si="140"/>
        <v/>
      </c>
      <c r="AP312" s="44" t="str">
        <f t="shared" si="141"/>
        <v/>
      </c>
      <c r="AQ312" s="44" t="str">
        <f t="shared" si="144"/>
        <v/>
      </c>
    </row>
    <row r="313" spans="1:43">
      <c r="A313" s="51" t="str">
        <f t="shared" si="117"/>
        <v>,102</v>
      </c>
      <c r="B313" s="52" t="str">
        <f t="shared" si="118"/>
        <v>,96</v>
      </c>
      <c r="C313" s="50">
        <f t="shared" si="119"/>
        <v>312</v>
      </c>
      <c r="D313" s="7"/>
      <c r="E313" s="52">
        <f t="shared" si="120"/>
        <v>0</v>
      </c>
      <c r="F313" s="51">
        <f>COUNTIF(H$2:H313,H313)</f>
        <v>102</v>
      </c>
      <c r="G313" s="53">
        <f>COUNTIF(J$2:J313,J313)</f>
        <v>96</v>
      </c>
      <c r="H313" s="51" t="str">
        <f t="shared" si="121"/>
        <v/>
      </c>
      <c r="I313" s="52" t="str">
        <f t="shared" si="134"/>
        <v/>
      </c>
      <c r="J313" s="52" t="str">
        <f t="shared" si="135"/>
        <v/>
      </c>
      <c r="K313" s="56" t="str">
        <f t="shared" si="136"/>
        <v/>
      </c>
      <c r="L313" s="56" t="str">
        <f t="shared" si="137"/>
        <v/>
      </c>
      <c r="M313" s="7"/>
      <c r="N313" s="8"/>
      <c r="O313" s="7"/>
      <c r="P313" s="59">
        <f t="shared" si="122"/>
        <v>1</v>
      </c>
      <c r="Q313" s="59">
        <f t="shared" si="123"/>
        <v>6</v>
      </c>
      <c r="R313" s="63">
        <f t="shared" si="124"/>
        <v>4.1666666666666664E-2</v>
      </c>
      <c r="S313" s="66">
        <f t="shared" si="125"/>
        <v>4.1666666666666666E-3</v>
      </c>
      <c r="T313" s="66">
        <f t="shared" si="126"/>
        <v>0</v>
      </c>
      <c r="U313" s="52">
        <f>COUNTIF(L$2:L313,L313)</f>
        <v>96</v>
      </c>
      <c r="V313" s="52">
        <f t="shared" si="127"/>
        <v>312</v>
      </c>
      <c r="W313" s="67">
        <f t="shared" si="128"/>
        <v>4.583333333333333E-2</v>
      </c>
      <c r="X313" s="70">
        <f t="shared" si="129"/>
        <v>4.583333333333333E-2</v>
      </c>
      <c r="Y313" s="72" t="str">
        <f t="shared" si="138"/>
        <v/>
      </c>
      <c r="Z313" s="75" t="str">
        <f t="shared" si="130"/>
        <v/>
      </c>
      <c r="AA313" s="25"/>
      <c r="AB313" s="25"/>
      <c r="AC313" s="44" t="str">
        <f t="shared" si="131"/>
        <v/>
      </c>
      <c r="AD313" s="44" t="str">
        <f t="shared" si="132"/>
        <v/>
      </c>
      <c r="AE313" s="78" t="str">
        <f>IF(AD313="","",COUNTIF($AD$2:AD313,AD313))</f>
        <v/>
      </c>
      <c r="AF313" s="79" t="str">
        <f>IF(AD313="","",SUMIF(AD$2:AD313,AD313,G$2:G313))</f>
        <v/>
      </c>
      <c r="AG313" s="79" t="str">
        <f>IF(AK313&lt;&gt;"",COUNTIF($AK$1:AK312,AK313)+AK313,IF(AL313&lt;&gt;"",COUNTIF($AL$1:AL312,AL313)+AL313,""))</f>
        <v/>
      </c>
      <c r="AH313" s="79" t="str">
        <f t="shared" si="133"/>
        <v/>
      </c>
      <c r="AI313" s="79" t="str">
        <f>IF(AND(J313="M", AH313&lt;&gt;"U/A",AE313=Prizewinners!$J$1),AF313,"")</f>
        <v/>
      </c>
      <c r="AJ313" s="44" t="str">
        <f>IF(AND(J313="F",  AH313&lt;&gt;"U/A",AE313=Prizewinners!$J$16),AF313,"")</f>
        <v/>
      </c>
      <c r="AK313" s="44" t="str">
        <f t="shared" si="142"/>
        <v/>
      </c>
      <c r="AL313" s="44" t="str">
        <f t="shared" si="143"/>
        <v/>
      </c>
      <c r="AM313" s="44" t="str">
        <f t="shared" si="145"/>
        <v/>
      </c>
      <c r="AN313" s="44" t="str">
        <f t="shared" si="139"/>
        <v/>
      </c>
      <c r="AO313" s="44" t="str">
        <f t="shared" si="140"/>
        <v/>
      </c>
      <c r="AP313" s="44" t="str">
        <f t="shared" si="141"/>
        <v/>
      </c>
      <c r="AQ313" s="44" t="str">
        <f t="shared" si="144"/>
        <v/>
      </c>
    </row>
    <row r="314" spans="1:43">
      <c r="A314" s="51" t="str">
        <f t="shared" si="117"/>
        <v>,103</v>
      </c>
      <c r="B314" s="52" t="str">
        <f t="shared" si="118"/>
        <v>,97</v>
      </c>
      <c r="C314" s="50">
        <f t="shared" si="119"/>
        <v>313</v>
      </c>
      <c r="D314" s="7"/>
      <c r="E314" s="52">
        <f t="shared" si="120"/>
        <v>0</v>
      </c>
      <c r="F314" s="51">
        <f>COUNTIF(H$2:H314,H314)</f>
        <v>103</v>
      </c>
      <c r="G314" s="53">
        <f>COUNTIF(J$2:J314,J314)</f>
        <v>97</v>
      </c>
      <c r="H314" s="51" t="str">
        <f t="shared" si="121"/>
        <v/>
      </c>
      <c r="I314" s="52" t="str">
        <f t="shared" si="134"/>
        <v/>
      </c>
      <c r="J314" s="52" t="str">
        <f t="shared" si="135"/>
        <v/>
      </c>
      <c r="K314" s="56" t="str">
        <f t="shared" si="136"/>
        <v/>
      </c>
      <c r="L314" s="56" t="str">
        <f t="shared" si="137"/>
        <v/>
      </c>
      <c r="M314" s="7"/>
      <c r="N314" s="8"/>
      <c r="O314" s="7"/>
      <c r="P314" s="59">
        <f t="shared" si="122"/>
        <v>1</v>
      </c>
      <c r="Q314" s="59">
        <f t="shared" si="123"/>
        <v>6</v>
      </c>
      <c r="R314" s="63">
        <f t="shared" si="124"/>
        <v>4.1666666666666664E-2</v>
      </c>
      <c r="S314" s="66">
        <f t="shared" si="125"/>
        <v>4.1666666666666666E-3</v>
      </c>
      <c r="T314" s="66">
        <f t="shared" si="126"/>
        <v>0</v>
      </c>
      <c r="U314" s="52">
        <f>COUNTIF(L$2:L314,L314)</f>
        <v>97</v>
      </c>
      <c r="V314" s="52">
        <f t="shared" si="127"/>
        <v>313</v>
      </c>
      <c r="W314" s="67">
        <f t="shared" si="128"/>
        <v>4.583333333333333E-2</v>
      </c>
      <c r="X314" s="70">
        <f t="shared" si="129"/>
        <v>4.583333333333333E-2</v>
      </c>
      <c r="Y314" s="72" t="str">
        <f t="shared" si="138"/>
        <v/>
      </c>
      <c r="Z314" s="75" t="str">
        <f t="shared" si="130"/>
        <v/>
      </c>
      <c r="AA314" s="25"/>
      <c r="AB314" s="25"/>
      <c r="AC314" s="44" t="str">
        <f t="shared" si="131"/>
        <v/>
      </c>
      <c r="AD314" s="44" t="str">
        <f t="shared" si="132"/>
        <v/>
      </c>
      <c r="AE314" s="78" t="str">
        <f>IF(AD314="","",COUNTIF($AD$2:AD314,AD314))</f>
        <v/>
      </c>
      <c r="AF314" s="79" t="str">
        <f>IF(AD314="","",SUMIF(AD$2:AD314,AD314,G$2:G314))</f>
        <v/>
      </c>
      <c r="AG314" s="79" t="str">
        <f>IF(AK314&lt;&gt;"",COUNTIF($AK$1:AK313,AK314)+AK314,IF(AL314&lt;&gt;"",COUNTIF($AL$1:AL313,AL314)+AL314,""))</f>
        <v/>
      </c>
      <c r="AH314" s="79" t="str">
        <f t="shared" si="133"/>
        <v/>
      </c>
      <c r="AI314" s="79" t="str">
        <f>IF(AND(J314="M", AH314&lt;&gt;"U/A",AE314=Prizewinners!$J$1),AF314,"")</f>
        <v/>
      </c>
      <c r="AJ314" s="44" t="str">
        <f>IF(AND(J314="F",  AH314&lt;&gt;"U/A",AE314=Prizewinners!$J$16),AF314,"")</f>
        <v/>
      </c>
      <c r="AK314" s="44" t="str">
        <f t="shared" si="142"/>
        <v/>
      </c>
      <c r="AL314" s="44" t="str">
        <f t="shared" si="143"/>
        <v/>
      </c>
      <c r="AM314" s="44" t="str">
        <f t="shared" si="145"/>
        <v/>
      </c>
      <c r="AN314" s="44" t="str">
        <f t="shared" si="139"/>
        <v/>
      </c>
      <c r="AO314" s="44" t="str">
        <f t="shared" si="140"/>
        <v/>
      </c>
      <c r="AP314" s="44" t="str">
        <f t="shared" si="141"/>
        <v/>
      </c>
      <c r="AQ314" s="44" t="str">
        <f t="shared" si="144"/>
        <v/>
      </c>
    </row>
    <row r="315" spans="1:43">
      <c r="A315" s="51" t="str">
        <f t="shared" si="117"/>
        <v>,104</v>
      </c>
      <c r="B315" s="52" t="str">
        <f t="shared" si="118"/>
        <v>,98</v>
      </c>
      <c r="C315" s="50">
        <f t="shared" si="119"/>
        <v>314</v>
      </c>
      <c r="D315" s="7"/>
      <c r="E315" s="52">
        <f t="shared" si="120"/>
        <v>0</v>
      </c>
      <c r="F315" s="51">
        <f>COUNTIF(H$2:H315,H315)</f>
        <v>104</v>
      </c>
      <c r="G315" s="53">
        <f>COUNTIF(J$2:J315,J315)</f>
        <v>98</v>
      </c>
      <c r="H315" s="51" t="str">
        <f t="shared" si="121"/>
        <v/>
      </c>
      <c r="I315" s="52" t="str">
        <f t="shared" si="134"/>
        <v/>
      </c>
      <c r="J315" s="52" t="str">
        <f t="shared" si="135"/>
        <v/>
      </c>
      <c r="K315" s="56" t="str">
        <f t="shared" si="136"/>
        <v/>
      </c>
      <c r="L315" s="56" t="str">
        <f t="shared" si="137"/>
        <v/>
      </c>
      <c r="M315" s="7"/>
      <c r="N315" s="8"/>
      <c r="O315" s="7"/>
      <c r="P315" s="59">
        <f t="shared" si="122"/>
        <v>1</v>
      </c>
      <c r="Q315" s="59">
        <f t="shared" si="123"/>
        <v>6</v>
      </c>
      <c r="R315" s="63">
        <f t="shared" si="124"/>
        <v>4.1666666666666664E-2</v>
      </c>
      <c r="S315" s="66">
        <f t="shared" si="125"/>
        <v>4.1666666666666666E-3</v>
      </c>
      <c r="T315" s="66">
        <f t="shared" si="126"/>
        <v>0</v>
      </c>
      <c r="U315" s="52">
        <f>COUNTIF(L$2:L315,L315)</f>
        <v>98</v>
      </c>
      <c r="V315" s="52">
        <f t="shared" si="127"/>
        <v>314</v>
      </c>
      <c r="W315" s="67">
        <f t="shared" si="128"/>
        <v>4.583333333333333E-2</v>
      </c>
      <c r="X315" s="70">
        <f t="shared" si="129"/>
        <v>4.583333333333333E-2</v>
      </c>
      <c r="Y315" s="72" t="str">
        <f t="shared" si="138"/>
        <v/>
      </c>
      <c r="Z315" s="75" t="str">
        <f t="shared" si="130"/>
        <v/>
      </c>
      <c r="AA315" s="25"/>
      <c r="AB315" s="25"/>
      <c r="AC315" s="44" t="str">
        <f t="shared" si="131"/>
        <v/>
      </c>
      <c r="AD315" s="44" t="str">
        <f t="shared" si="132"/>
        <v/>
      </c>
      <c r="AE315" s="78" t="str">
        <f>IF(AD315="","",COUNTIF($AD$2:AD315,AD315))</f>
        <v/>
      </c>
      <c r="AF315" s="79" t="str">
        <f>IF(AD315="","",SUMIF(AD$2:AD315,AD315,G$2:G315))</f>
        <v/>
      </c>
      <c r="AG315" s="79" t="str">
        <f>IF(AK315&lt;&gt;"",COUNTIF($AK$1:AK314,AK315)+AK315,IF(AL315&lt;&gt;"",COUNTIF($AL$1:AL314,AL315)+AL315,""))</f>
        <v/>
      </c>
      <c r="AH315" s="79" t="str">
        <f t="shared" si="133"/>
        <v/>
      </c>
      <c r="AI315" s="79" t="str">
        <f>IF(AND(J315="M", AH315&lt;&gt;"U/A",AE315=Prizewinners!$J$1),AF315,"")</f>
        <v/>
      </c>
      <c r="AJ315" s="44" t="str">
        <f>IF(AND(J315="F",  AH315&lt;&gt;"U/A",AE315=Prizewinners!$J$16),AF315,"")</f>
        <v/>
      </c>
      <c r="AK315" s="44" t="str">
        <f t="shared" si="142"/>
        <v/>
      </c>
      <c r="AL315" s="44" t="str">
        <f t="shared" si="143"/>
        <v/>
      </c>
      <c r="AM315" s="44" t="str">
        <f t="shared" si="145"/>
        <v/>
      </c>
      <c r="AN315" s="44" t="str">
        <f t="shared" si="139"/>
        <v/>
      </c>
      <c r="AO315" s="44" t="str">
        <f t="shared" si="140"/>
        <v/>
      </c>
      <c r="AP315" s="44" t="str">
        <f t="shared" si="141"/>
        <v/>
      </c>
      <c r="AQ315" s="44" t="str">
        <f t="shared" si="144"/>
        <v/>
      </c>
    </row>
    <row r="316" spans="1:43">
      <c r="A316" s="51" t="str">
        <f t="shared" ref="A316:A379" si="146">IF(Z316="RESM",Z316,IF(Z316="RESF",Z316,CONCATENATE(H316,",",F316)))</f>
        <v>,105</v>
      </c>
      <c r="B316" s="52" t="str">
        <f t="shared" ref="B316:B379" si="147">CONCATENATE(J316,",",G316)</f>
        <v>,99</v>
      </c>
      <c r="C316" s="50">
        <f t="shared" ref="C316:C379" si="148">C315+1</f>
        <v>315</v>
      </c>
      <c r="D316" s="7"/>
      <c r="E316" s="52">
        <f t="shared" ref="E316:E379" si="149">IF(D316="",0,COUNTIF(K:K,K316))</f>
        <v>0</v>
      </c>
      <c r="F316" s="51">
        <f>COUNTIF(H$2:H316,H316)</f>
        <v>105</v>
      </c>
      <c r="G316" s="53">
        <f>COUNTIF(J$2:J316,J316)</f>
        <v>99</v>
      </c>
      <c r="H316" s="51" t="str">
        <f t="shared" ref="H316:H379" si="150">IF(G316&gt;3,I316,"")</f>
        <v/>
      </c>
      <c r="I316" s="52" t="str">
        <f t="shared" si="134"/>
        <v/>
      </c>
      <c r="J316" s="52" t="str">
        <f t="shared" si="135"/>
        <v/>
      </c>
      <c r="K316" s="56" t="str">
        <f t="shared" si="136"/>
        <v/>
      </c>
      <c r="L316" s="56" t="str">
        <f t="shared" si="137"/>
        <v/>
      </c>
      <c r="M316" s="7"/>
      <c r="N316" s="8"/>
      <c r="O316" s="7"/>
      <c r="P316" s="59">
        <f t="shared" ref="P316:P379" si="151">IF(M316="",P315,M316)</f>
        <v>1</v>
      </c>
      <c r="Q316" s="59">
        <f t="shared" ref="Q316:Q379" si="152">IF(N316="",Q315,N316)</f>
        <v>6</v>
      </c>
      <c r="R316" s="63">
        <f t="shared" ref="R316:R379" si="153">(P316*3600)/86400</f>
        <v>4.1666666666666664E-2</v>
      </c>
      <c r="S316" s="66">
        <f t="shared" ref="S316:S379" si="154">(LEFT(Q316,2)*60)/86400</f>
        <v>4.1666666666666666E-3</v>
      </c>
      <c r="T316" s="66">
        <f t="shared" ref="T316:T379" si="155">O316/86400</f>
        <v>0</v>
      </c>
      <c r="U316" s="52">
        <f>COUNTIF(L$2:L316,L316)</f>
        <v>99</v>
      </c>
      <c r="V316" s="52">
        <f t="shared" ref="V316:V379" si="156">IF(U316&lt;=$AD$1,C316,"")</f>
        <v>315</v>
      </c>
      <c r="W316" s="67">
        <f t="shared" ref="W316:W379" si="157">R316+S316+T316</f>
        <v>4.583333333333333E-2</v>
      </c>
      <c r="X316" s="70">
        <f t="shared" ref="X316:X379" si="158">IF(U316&lt;=$AD$1,R316+S316+T316,"")</f>
        <v>4.583333333333333E-2</v>
      </c>
      <c r="Y316" s="72" t="str">
        <f t="shared" si="138"/>
        <v/>
      </c>
      <c r="Z316" s="75" t="str">
        <f t="shared" ref="Z316:Z379" si="159">IF(AND(H316&lt;&gt;"",Y316="Y",H316&lt;&gt;"SW",H316&lt;&gt;"SM",F316&lt;&gt;1),IF(J316="M","RESM","RESF"),IF(AND(H316="SM",Y316="Y",J316="m"),"RESM",IF(AND(H316="SW",Y316="Y",J316="f"),"RESF","")))</f>
        <v/>
      </c>
      <c r="AA316" s="25"/>
      <c r="AB316" s="25"/>
      <c r="AC316" s="44" t="str">
        <f t="shared" ref="AC316:AC379" si="160">IF(AG316&lt;&gt;"",CONCATENATE(J316,AG316),"")</f>
        <v/>
      </c>
      <c r="AD316" s="44" t="str">
        <f t="shared" ref="AD316:AD379" si="161">CONCATENATE(J316,L316)</f>
        <v/>
      </c>
      <c r="AE316" s="78" t="str">
        <f>IF(AD316="","",COUNTIF($AD$2:AD316,AD316))</f>
        <v/>
      </c>
      <c r="AF316" s="79" t="str">
        <f>IF(AD316="","",SUMIF(AD$2:AD316,AD316,G$2:G316))</f>
        <v/>
      </c>
      <c r="AG316" s="79" t="str">
        <f>IF(AK316&lt;&gt;"",COUNTIF($AK$1:AK315,AK316)+AK316,IF(AL316&lt;&gt;"",COUNTIF($AL$1:AL315,AL316)+AL316,""))</f>
        <v/>
      </c>
      <c r="AH316" s="79" t="str">
        <f t="shared" ref="AH316:AH379" si="162">L316</f>
        <v/>
      </c>
      <c r="AI316" s="79" t="str">
        <f>IF(AND(J316="M", AH316&lt;&gt;"U/A",AE316=Prizewinners!$J$1),AF316,"")</f>
        <v/>
      </c>
      <c r="AJ316" s="44" t="str">
        <f>IF(AND(J316="F",  AH316&lt;&gt;"U/A",AE316=Prizewinners!$J$16),AF316,"")</f>
        <v/>
      </c>
      <c r="AK316" s="44" t="str">
        <f t="shared" si="142"/>
        <v/>
      </c>
      <c r="AL316" s="44" t="str">
        <f t="shared" si="143"/>
        <v/>
      </c>
      <c r="AM316" s="44" t="str">
        <f t="shared" si="145"/>
        <v/>
      </c>
      <c r="AN316" s="44" t="str">
        <f t="shared" si="139"/>
        <v/>
      </c>
      <c r="AO316" s="44" t="str">
        <f t="shared" si="140"/>
        <v/>
      </c>
      <c r="AP316" s="44" t="str">
        <f t="shared" si="141"/>
        <v/>
      </c>
      <c r="AQ316" s="44" t="str">
        <f t="shared" si="144"/>
        <v/>
      </c>
    </row>
    <row r="317" spans="1:43">
      <c r="A317" s="51" t="str">
        <f t="shared" si="146"/>
        <v>,106</v>
      </c>
      <c r="B317" s="52" t="str">
        <f t="shared" si="147"/>
        <v>,100</v>
      </c>
      <c r="C317" s="50">
        <f t="shared" si="148"/>
        <v>316</v>
      </c>
      <c r="D317" s="7"/>
      <c r="E317" s="52">
        <f t="shared" si="149"/>
        <v>0</v>
      </c>
      <c r="F317" s="51">
        <f>COUNTIF(H$2:H317,H317)</f>
        <v>106</v>
      </c>
      <c r="G317" s="53">
        <f>COUNTIF(J$2:J317,J317)</f>
        <v>100</v>
      </c>
      <c r="H317" s="51" t="str">
        <f t="shared" si="150"/>
        <v/>
      </c>
      <c r="I317" s="52" t="str">
        <f t="shared" si="134"/>
        <v/>
      </c>
      <c r="J317" s="52" t="str">
        <f t="shared" si="135"/>
        <v/>
      </c>
      <c r="K317" s="56" t="str">
        <f t="shared" si="136"/>
        <v/>
      </c>
      <c r="L317" s="56" t="str">
        <f t="shared" si="137"/>
        <v/>
      </c>
      <c r="M317" s="7"/>
      <c r="N317" s="8"/>
      <c r="O317" s="7"/>
      <c r="P317" s="59">
        <f t="shared" si="151"/>
        <v>1</v>
      </c>
      <c r="Q317" s="59">
        <f t="shared" si="152"/>
        <v>6</v>
      </c>
      <c r="R317" s="63">
        <f t="shared" si="153"/>
        <v>4.1666666666666664E-2</v>
      </c>
      <c r="S317" s="66">
        <f t="shared" si="154"/>
        <v>4.1666666666666666E-3</v>
      </c>
      <c r="T317" s="66">
        <f t="shared" si="155"/>
        <v>0</v>
      </c>
      <c r="U317" s="52">
        <f>COUNTIF(L$2:L317,L317)</f>
        <v>100</v>
      </c>
      <c r="V317" s="52">
        <f t="shared" si="156"/>
        <v>316</v>
      </c>
      <c r="W317" s="67">
        <f t="shared" si="157"/>
        <v>4.583333333333333E-2</v>
      </c>
      <c r="X317" s="70">
        <f t="shared" si="158"/>
        <v>4.583333333333333E-2</v>
      </c>
      <c r="Y317" s="72" t="str">
        <f t="shared" si="138"/>
        <v/>
      </c>
      <c r="Z317" s="75" t="str">
        <f t="shared" si="159"/>
        <v/>
      </c>
      <c r="AA317" s="25"/>
      <c r="AB317" s="25"/>
      <c r="AC317" s="44" t="str">
        <f t="shared" si="160"/>
        <v/>
      </c>
      <c r="AD317" s="44" t="str">
        <f t="shared" si="161"/>
        <v/>
      </c>
      <c r="AE317" s="78" t="str">
        <f>IF(AD317="","",COUNTIF($AD$2:AD317,AD317))</f>
        <v/>
      </c>
      <c r="AF317" s="79" t="str">
        <f>IF(AD317="","",SUMIF(AD$2:AD317,AD317,G$2:G317))</f>
        <v/>
      </c>
      <c r="AG317" s="79" t="str">
        <f>IF(AK317&lt;&gt;"",COUNTIF($AK$1:AK316,AK317)+AK317,IF(AL317&lt;&gt;"",COUNTIF($AL$1:AL316,AL317)+AL317,""))</f>
        <v/>
      </c>
      <c r="AH317" s="79" t="str">
        <f t="shared" si="162"/>
        <v/>
      </c>
      <c r="AI317" s="79" t="str">
        <f>IF(AND(J317="M", AH317&lt;&gt;"U/A",AE317=Prizewinners!$J$1),AF317,"")</f>
        <v/>
      </c>
      <c r="AJ317" s="44" t="str">
        <f>IF(AND(J317="F",  AH317&lt;&gt;"U/A",AE317=Prizewinners!$J$16),AF317,"")</f>
        <v/>
      </c>
      <c r="AK317" s="44" t="str">
        <f t="shared" si="142"/>
        <v/>
      </c>
      <c r="AL317" s="44" t="str">
        <f t="shared" si="143"/>
        <v/>
      </c>
      <c r="AM317" s="44" t="str">
        <f t="shared" si="145"/>
        <v/>
      </c>
      <c r="AN317" s="44" t="str">
        <f t="shared" si="139"/>
        <v/>
      </c>
      <c r="AO317" s="44" t="str">
        <f t="shared" si="140"/>
        <v/>
      </c>
      <c r="AP317" s="44" t="str">
        <f t="shared" si="141"/>
        <v/>
      </c>
      <c r="AQ317" s="44" t="str">
        <f t="shared" si="144"/>
        <v/>
      </c>
    </row>
    <row r="318" spans="1:43">
      <c r="A318" s="51" t="str">
        <f t="shared" si="146"/>
        <v>,107</v>
      </c>
      <c r="B318" s="52" t="str">
        <f t="shared" si="147"/>
        <v>,101</v>
      </c>
      <c r="C318" s="50">
        <f t="shared" si="148"/>
        <v>317</v>
      </c>
      <c r="D318" s="7"/>
      <c r="E318" s="52">
        <f t="shared" si="149"/>
        <v>0</v>
      </c>
      <c r="F318" s="51">
        <f>COUNTIF(H$2:H318,H318)</f>
        <v>107</v>
      </c>
      <c r="G318" s="53">
        <f>COUNTIF(J$2:J318,J318)</f>
        <v>101</v>
      </c>
      <c r="H318" s="51" t="str">
        <f t="shared" si="150"/>
        <v/>
      </c>
      <c r="I318" s="52" t="str">
        <f t="shared" si="134"/>
        <v/>
      </c>
      <c r="J318" s="52" t="str">
        <f t="shared" si="135"/>
        <v/>
      </c>
      <c r="K318" s="56" t="str">
        <f t="shared" si="136"/>
        <v/>
      </c>
      <c r="L318" s="56" t="str">
        <f t="shared" si="137"/>
        <v/>
      </c>
      <c r="M318" s="7"/>
      <c r="N318" s="8"/>
      <c r="O318" s="7"/>
      <c r="P318" s="59">
        <f t="shared" si="151"/>
        <v>1</v>
      </c>
      <c r="Q318" s="59">
        <f t="shared" si="152"/>
        <v>6</v>
      </c>
      <c r="R318" s="63">
        <f t="shared" si="153"/>
        <v>4.1666666666666664E-2</v>
      </c>
      <c r="S318" s="66">
        <f t="shared" si="154"/>
        <v>4.1666666666666666E-3</v>
      </c>
      <c r="T318" s="66">
        <f t="shared" si="155"/>
        <v>0</v>
      </c>
      <c r="U318" s="52">
        <f>COUNTIF(L$2:L318,L318)</f>
        <v>101</v>
      </c>
      <c r="V318" s="52">
        <f t="shared" si="156"/>
        <v>317</v>
      </c>
      <c r="W318" s="67">
        <f t="shared" si="157"/>
        <v>4.583333333333333E-2</v>
      </c>
      <c r="X318" s="70">
        <f t="shared" si="158"/>
        <v>4.583333333333333E-2</v>
      </c>
      <c r="Y318" s="72" t="str">
        <f t="shared" si="138"/>
        <v/>
      </c>
      <c r="Z318" s="75" t="str">
        <f t="shared" si="159"/>
        <v/>
      </c>
      <c r="AA318" s="25"/>
      <c r="AB318" s="25"/>
      <c r="AC318" s="44" t="str">
        <f t="shared" si="160"/>
        <v/>
      </c>
      <c r="AD318" s="44" t="str">
        <f t="shared" si="161"/>
        <v/>
      </c>
      <c r="AE318" s="78" t="str">
        <f>IF(AD318="","",COUNTIF($AD$2:AD318,AD318))</f>
        <v/>
      </c>
      <c r="AF318" s="79" t="str">
        <f>IF(AD318="","",SUMIF(AD$2:AD318,AD318,G$2:G318))</f>
        <v/>
      </c>
      <c r="AG318" s="79" t="str">
        <f>IF(AK318&lt;&gt;"",COUNTIF($AK$1:AK317,AK318)+AK318,IF(AL318&lt;&gt;"",COUNTIF($AL$1:AL317,AL318)+AL318,""))</f>
        <v/>
      </c>
      <c r="AH318" s="79" t="str">
        <f t="shared" si="162"/>
        <v/>
      </c>
      <c r="AI318" s="79" t="str">
        <f>IF(AND(J318="M", AH318&lt;&gt;"U/A",AE318=Prizewinners!$J$1),AF318,"")</f>
        <v/>
      </c>
      <c r="AJ318" s="44" t="str">
        <f>IF(AND(J318="F",  AH318&lt;&gt;"U/A",AE318=Prizewinners!$J$16),AF318,"")</f>
        <v/>
      </c>
      <c r="AK318" s="44" t="str">
        <f t="shared" si="142"/>
        <v/>
      </c>
      <c r="AL318" s="44" t="str">
        <f t="shared" si="143"/>
        <v/>
      </c>
      <c r="AM318" s="44" t="str">
        <f t="shared" si="145"/>
        <v/>
      </c>
      <c r="AN318" s="44" t="str">
        <f t="shared" si="139"/>
        <v/>
      </c>
      <c r="AO318" s="44" t="str">
        <f t="shared" si="140"/>
        <v/>
      </c>
      <c r="AP318" s="44" t="str">
        <f t="shared" si="141"/>
        <v/>
      </c>
      <c r="AQ318" s="44" t="str">
        <f t="shared" si="144"/>
        <v/>
      </c>
    </row>
    <row r="319" spans="1:43">
      <c r="A319" s="51" t="str">
        <f t="shared" si="146"/>
        <v>,108</v>
      </c>
      <c r="B319" s="52" t="str">
        <f t="shared" si="147"/>
        <v>,102</v>
      </c>
      <c r="C319" s="50">
        <f t="shared" si="148"/>
        <v>318</v>
      </c>
      <c r="D319" s="7"/>
      <c r="E319" s="52">
        <f t="shared" si="149"/>
        <v>0</v>
      </c>
      <c r="F319" s="51">
        <f>COUNTIF(H$2:H319,H319)</f>
        <v>108</v>
      </c>
      <c r="G319" s="53">
        <f>COUNTIF(J$2:J319,J319)</f>
        <v>102</v>
      </c>
      <c r="H319" s="51" t="str">
        <f t="shared" si="150"/>
        <v/>
      </c>
      <c r="I319" s="52" t="str">
        <f t="shared" si="134"/>
        <v/>
      </c>
      <c r="J319" s="52" t="str">
        <f t="shared" si="135"/>
        <v/>
      </c>
      <c r="K319" s="56" t="str">
        <f t="shared" si="136"/>
        <v/>
      </c>
      <c r="L319" s="56" t="str">
        <f t="shared" si="137"/>
        <v/>
      </c>
      <c r="M319" s="7"/>
      <c r="N319" s="8"/>
      <c r="O319" s="7"/>
      <c r="P319" s="59">
        <f t="shared" si="151"/>
        <v>1</v>
      </c>
      <c r="Q319" s="59">
        <f t="shared" si="152"/>
        <v>6</v>
      </c>
      <c r="R319" s="63">
        <f t="shared" si="153"/>
        <v>4.1666666666666664E-2</v>
      </c>
      <c r="S319" s="66">
        <f t="shared" si="154"/>
        <v>4.1666666666666666E-3</v>
      </c>
      <c r="T319" s="66">
        <f t="shared" si="155"/>
        <v>0</v>
      </c>
      <c r="U319" s="52">
        <f>COUNTIF(L$2:L319,L319)</f>
        <v>102</v>
      </c>
      <c r="V319" s="52">
        <f t="shared" si="156"/>
        <v>318</v>
      </c>
      <c r="W319" s="67">
        <f t="shared" si="157"/>
        <v>4.583333333333333E-2</v>
      </c>
      <c r="X319" s="70">
        <f t="shared" si="158"/>
        <v>4.583333333333333E-2</v>
      </c>
      <c r="Y319" s="72" t="str">
        <f t="shared" si="138"/>
        <v/>
      </c>
      <c r="Z319" s="75" t="str">
        <f t="shared" si="159"/>
        <v/>
      </c>
      <c r="AA319" s="25"/>
      <c r="AB319" s="25"/>
      <c r="AC319" s="44" t="str">
        <f t="shared" si="160"/>
        <v/>
      </c>
      <c r="AD319" s="44" t="str">
        <f t="shared" si="161"/>
        <v/>
      </c>
      <c r="AE319" s="78" t="str">
        <f>IF(AD319="","",COUNTIF($AD$2:AD319,AD319))</f>
        <v/>
      </c>
      <c r="AF319" s="79" t="str">
        <f>IF(AD319="","",SUMIF(AD$2:AD319,AD319,G$2:G319))</f>
        <v/>
      </c>
      <c r="AG319" s="79" t="str">
        <f>IF(AK319&lt;&gt;"",COUNTIF($AK$1:AK318,AK319)+AK319,IF(AL319&lt;&gt;"",COUNTIF($AL$1:AL318,AL319)+AL319,""))</f>
        <v/>
      </c>
      <c r="AH319" s="79" t="str">
        <f t="shared" si="162"/>
        <v/>
      </c>
      <c r="AI319" s="79" t="str">
        <f>IF(AND(J319="M", AH319&lt;&gt;"U/A",AE319=Prizewinners!$J$1),AF319,"")</f>
        <v/>
      </c>
      <c r="AJ319" s="44" t="str">
        <f>IF(AND(J319="F",  AH319&lt;&gt;"U/A",AE319=Prizewinners!$J$16),AF319,"")</f>
        <v/>
      </c>
      <c r="AK319" s="44" t="str">
        <f t="shared" si="142"/>
        <v/>
      </c>
      <c r="AL319" s="44" t="str">
        <f t="shared" si="143"/>
        <v/>
      </c>
      <c r="AM319" s="44" t="str">
        <f t="shared" si="145"/>
        <v/>
      </c>
      <c r="AN319" s="44" t="str">
        <f t="shared" si="139"/>
        <v/>
      </c>
      <c r="AO319" s="44" t="str">
        <f t="shared" si="140"/>
        <v/>
      </c>
      <c r="AP319" s="44" t="str">
        <f t="shared" si="141"/>
        <v/>
      </c>
      <c r="AQ319" s="44" t="str">
        <f t="shared" si="144"/>
        <v/>
      </c>
    </row>
    <row r="320" spans="1:43">
      <c r="A320" s="51" t="str">
        <f t="shared" si="146"/>
        <v>,109</v>
      </c>
      <c r="B320" s="52" t="str">
        <f t="shared" si="147"/>
        <v>,103</v>
      </c>
      <c r="C320" s="50">
        <f t="shared" si="148"/>
        <v>319</v>
      </c>
      <c r="D320" s="7"/>
      <c r="E320" s="52">
        <f t="shared" si="149"/>
        <v>0</v>
      </c>
      <c r="F320" s="51">
        <f>COUNTIF(H$2:H320,H320)</f>
        <v>109</v>
      </c>
      <c r="G320" s="53">
        <f>COUNTIF(J$2:J320,J320)</f>
        <v>103</v>
      </c>
      <c r="H320" s="51" t="str">
        <f t="shared" si="150"/>
        <v/>
      </c>
      <c r="I320" s="52" t="str">
        <f t="shared" si="134"/>
        <v/>
      </c>
      <c r="J320" s="52" t="str">
        <f t="shared" si="135"/>
        <v/>
      </c>
      <c r="K320" s="56" t="str">
        <f t="shared" si="136"/>
        <v/>
      </c>
      <c r="L320" s="56" t="str">
        <f t="shared" si="137"/>
        <v/>
      </c>
      <c r="M320" s="7"/>
      <c r="N320" s="8"/>
      <c r="O320" s="7"/>
      <c r="P320" s="59">
        <f t="shared" si="151"/>
        <v>1</v>
      </c>
      <c r="Q320" s="59">
        <f t="shared" si="152"/>
        <v>6</v>
      </c>
      <c r="R320" s="63">
        <f t="shared" si="153"/>
        <v>4.1666666666666664E-2</v>
      </c>
      <c r="S320" s="66">
        <f t="shared" si="154"/>
        <v>4.1666666666666666E-3</v>
      </c>
      <c r="T320" s="66">
        <f t="shared" si="155"/>
        <v>0</v>
      </c>
      <c r="U320" s="52">
        <f>COUNTIF(L$2:L320,L320)</f>
        <v>103</v>
      </c>
      <c r="V320" s="52">
        <f t="shared" si="156"/>
        <v>319</v>
      </c>
      <c r="W320" s="67">
        <f t="shared" si="157"/>
        <v>4.583333333333333E-2</v>
      </c>
      <c r="X320" s="70">
        <f t="shared" si="158"/>
        <v>4.583333333333333E-2</v>
      </c>
      <c r="Y320" s="72" t="str">
        <f t="shared" si="138"/>
        <v/>
      </c>
      <c r="Z320" s="75" t="str">
        <f t="shared" si="159"/>
        <v/>
      </c>
      <c r="AA320" s="25"/>
      <c r="AB320" s="25"/>
      <c r="AC320" s="44" t="str">
        <f t="shared" si="160"/>
        <v/>
      </c>
      <c r="AD320" s="44" t="str">
        <f t="shared" si="161"/>
        <v/>
      </c>
      <c r="AE320" s="78" t="str">
        <f>IF(AD320="","",COUNTIF($AD$2:AD320,AD320))</f>
        <v/>
      </c>
      <c r="AF320" s="79" t="str">
        <f>IF(AD320="","",SUMIF(AD$2:AD320,AD320,G$2:G320))</f>
        <v/>
      </c>
      <c r="AG320" s="79" t="str">
        <f>IF(AK320&lt;&gt;"",COUNTIF($AK$1:AK319,AK320)+AK320,IF(AL320&lt;&gt;"",COUNTIF($AL$1:AL319,AL320)+AL320,""))</f>
        <v/>
      </c>
      <c r="AH320" s="79" t="str">
        <f t="shared" si="162"/>
        <v/>
      </c>
      <c r="AI320" s="79" t="str">
        <f>IF(AND(J320="M", AH320&lt;&gt;"U/A",AE320=Prizewinners!$J$1),AF320,"")</f>
        <v/>
      </c>
      <c r="AJ320" s="44" t="str">
        <f>IF(AND(J320="F",  AH320&lt;&gt;"U/A",AE320=Prizewinners!$J$16),AF320,"")</f>
        <v/>
      </c>
      <c r="AK320" s="44" t="str">
        <f t="shared" si="142"/>
        <v/>
      </c>
      <c r="AL320" s="44" t="str">
        <f t="shared" si="143"/>
        <v/>
      </c>
      <c r="AM320" s="44" t="str">
        <f t="shared" si="145"/>
        <v/>
      </c>
      <c r="AN320" s="44" t="str">
        <f t="shared" si="139"/>
        <v/>
      </c>
      <c r="AO320" s="44" t="str">
        <f t="shared" si="140"/>
        <v/>
      </c>
      <c r="AP320" s="44" t="str">
        <f t="shared" si="141"/>
        <v/>
      </c>
      <c r="AQ320" s="44" t="str">
        <f t="shared" si="144"/>
        <v/>
      </c>
    </row>
    <row r="321" spans="1:43">
      <c r="A321" s="51" t="str">
        <f t="shared" si="146"/>
        <v>,110</v>
      </c>
      <c r="B321" s="52" t="str">
        <f t="shared" si="147"/>
        <v>,104</v>
      </c>
      <c r="C321" s="50">
        <f t="shared" si="148"/>
        <v>320</v>
      </c>
      <c r="D321" s="7"/>
      <c r="E321" s="52">
        <f t="shared" si="149"/>
        <v>0</v>
      </c>
      <c r="F321" s="51">
        <f>COUNTIF(H$2:H321,H321)</f>
        <v>110</v>
      </c>
      <c r="G321" s="53">
        <f>COUNTIF(J$2:J321,J321)</f>
        <v>104</v>
      </c>
      <c r="H321" s="51" t="str">
        <f t="shared" si="150"/>
        <v/>
      </c>
      <c r="I321" s="52" t="str">
        <f t="shared" si="134"/>
        <v/>
      </c>
      <c r="J321" s="52" t="str">
        <f t="shared" si="135"/>
        <v/>
      </c>
      <c r="K321" s="56" t="str">
        <f t="shared" si="136"/>
        <v/>
      </c>
      <c r="L321" s="56" t="str">
        <f t="shared" si="137"/>
        <v/>
      </c>
      <c r="M321" s="7"/>
      <c r="N321" s="8"/>
      <c r="O321" s="7"/>
      <c r="P321" s="59">
        <f t="shared" si="151"/>
        <v>1</v>
      </c>
      <c r="Q321" s="59">
        <f t="shared" si="152"/>
        <v>6</v>
      </c>
      <c r="R321" s="63">
        <f t="shared" si="153"/>
        <v>4.1666666666666664E-2</v>
      </c>
      <c r="S321" s="66">
        <f t="shared" si="154"/>
        <v>4.1666666666666666E-3</v>
      </c>
      <c r="T321" s="66">
        <f t="shared" si="155"/>
        <v>0</v>
      </c>
      <c r="U321" s="52">
        <f>COUNTIF(L$2:L321,L321)</f>
        <v>104</v>
      </c>
      <c r="V321" s="52">
        <f t="shared" si="156"/>
        <v>320</v>
      </c>
      <c r="W321" s="67">
        <f t="shared" si="157"/>
        <v>4.583333333333333E-2</v>
      </c>
      <c r="X321" s="70">
        <f t="shared" si="158"/>
        <v>4.583333333333333E-2</v>
      </c>
      <c r="Y321" s="72" t="str">
        <f t="shared" si="138"/>
        <v/>
      </c>
      <c r="Z321" s="75" t="str">
        <f t="shared" si="159"/>
        <v/>
      </c>
      <c r="AA321" s="25"/>
      <c r="AB321" s="25"/>
      <c r="AC321" s="44" t="str">
        <f t="shared" si="160"/>
        <v/>
      </c>
      <c r="AD321" s="44" t="str">
        <f t="shared" si="161"/>
        <v/>
      </c>
      <c r="AE321" s="78" t="str">
        <f>IF(AD321="","",COUNTIF($AD$2:AD321,AD321))</f>
        <v/>
      </c>
      <c r="AF321" s="79" t="str">
        <f>IF(AD321="","",SUMIF(AD$2:AD321,AD321,G$2:G321))</f>
        <v/>
      </c>
      <c r="AG321" s="79" t="str">
        <f>IF(AK321&lt;&gt;"",COUNTIF($AK$1:AK320,AK321)+AK321,IF(AL321&lt;&gt;"",COUNTIF($AL$1:AL320,AL321)+AL321,""))</f>
        <v/>
      </c>
      <c r="AH321" s="79" t="str">
        <f t="shared" si="162"/>
        <v/>
      </c>
      <c r="AI321" s="79" t="str">
        <f>IF(AND(J321="M", AH321&lt;&gt;"U/A",AE321=Prizewinners!$J$1),AF321,"")</f>
        <v/>
      </c>
      <c r="AJ321" s="44" t="str">
        <f>IF(AND(J321="F",  AH321&lt;&gt;"U/A",AE321=Prizewinners!$J$16),AF321,"")</f>
        <v/>
      </c>
      <c r="AK321" s="44" t="str">
        <f t="shared" si="142"/>
        <v/>
      </c>
      <c r="AL321" s="44" t="str">
        <f t="shared" si="143"/>
        <v/>
      </c>
      <c r="AM321" s="44" t="str">
        <f t="shared" si="145"/>
        <v/>
      </c>
      <c r="AN321" s="44" t="str">
        <f t="shared" si="139"/>
        <v/>
      </c>
      <c r="AO321" s="44" t="str">
        <f t="shared" si="140"/>
        <v/>
      </c>
      <c r="AP321" s="44" t="str">
        <f t="shared" si="141"/>
        <v/>
      </c>
      <c r="AQ321" s="44" t="str">
        <f t="shared" si="144"/>
        <v/>
      </c>
    </row>
    <row r="322" spans="1:43">
      <c r="A322" s="51" t="str">
        <f t="shared" si="146"/>
        <v>,111</v>
      </c>
      <c r="B322" s="52" t="str">
        <f t="shared" si="147"/>
        <v>,105</v>
      </c>
      <c r="C322" s="50">
        <f t="shared" si="148"/>
        <v>321</v>
      </c>
      <c r="D322" s="7"/>
      <c r="E322" s="52">
        <f t="shared" si="149"/>
        <v>0</v>
      </c>
      <c r="F322" s="51">
        <f>COUNTIF(H$2:H322,H322)</f>
        <v>111</v>
      </c>
      <c r="G322" s="53">
        <f>COUNTIF(J$2:J322,J322)</f>
        <v>105</v>
      </c>
      <c r="H322" s="51" t="str">
        <f t="shared" si="150"/>
        <v/>
      </c>
      <c r="I322" s="52" t="str">
        <f t="shared" ref="I322:I385" si="163">IF(ISNA(VLOOKUP($D322,Runner,3,FALSE)),IF(ISNA(VLOOKUP($D322,Code,3,FALSE)),"",VLOOKUP($D322,Code,3,FALSE)),VLOOKUP($D322,Runner,3,FALSE))</f>
        <v/>
      </c>
      <c r="J322" s="52" t="str">
        <f t="shared" ref="J322:J385" si="164">IF(ISNA(VLOOKUP($D322,Runner,5,FALSE)),IF(ISNA(VLOOKUP($D322,Code,5,FALSE)),"",VLOOKUP($D322,Code,5,FALSE)),VLOOKUP($D322,Runner,5,FALSE))</f>
        <v/>
      </c>
      <c r="K322" s="56" t="str">
        <f t="shared" ref="K322:K385" si="165">IF(ISNA(VLOOKUP($D322,Runner,2,FALSE)),IF(ISNA(VLOOKUP($D322,Code,2,FALSE)),"",VLOOKUP($D322,Code,2,FALSE)),VLOOKUP($D322,Runner,2,FALSE))</f>
        <v/>
      </c>
      <c r="L322" s="56" t="str">
        <f t="shared" ref="L322:L385" si="166">IF(ISNA(VLOOKUP($D322,Runner,4,FALSE)),IF(ISNA(VLOOKUP($D322,Code,4,FALSE)),"",VLOOKUP($D322,Code,4,FALSE)),VLOOKUP($D322,Runner,4,FALSE))</f>
        <v/>
      </c>
      <c r="M322" s="7"/>
      <c r="N322" s="8"/>
      <c r="O322" s="7"/>
      <c r="P322" s="59">
        <f t="shared" si="151"/>
        <v>1</v>
      </c>
      <c r="Q322" s="59">
        <f t="shared" si="152"/>
        <v>6</v>
      </c>
      <c r="R322" s="63">
        <f t="shared" si="153"/>
        <v>4.1666666666666664E-2</v>
      </c>
      <c r="S322" s="66">
        <f t="shared" si="154"/>
        <v>4.1666666666666666E-3</v>
      </c>
      <c r="T322" s="66">
        <f t="shared" si="155"/>
        <v>0</v>
      </c>
      <c r="U322" s="52">
        <f>COUNTIF(L$2:L322,L322)</f>
        <v>105</v>
      </c>
      <c r="V322" s="52">
        <f t="shared" si="156"/>
        <v>321</v>
      </c>
      <c r="W322" s="67">
        <f t="shared" si="157"/>
        <v>4.583333333333333E-2</v>
      </c>
      <c r="X322" s="70">
        <f t="shared" si="158"/>
        <v>4.583333333333333E-2</v>
      </c>
      <c r="Y322" s="72" t="str">
        <f t="shared" ref="Y322:Y385" si="167">IF(ISNA(VLOOKUP($D322,Runner,7,FALSE)),IF(ISNA(VLOOKUP($D322,Code,6,FALSE)),"",VLOOKUP($D322,Code,6,FALSE)),VLOOKUP($D322,Runner,7,FALSE))</f>
        <v/>
      </c>
      <c r="Z322" s="75" t="str">
        <f t="shared" si="159"/>
        <v/>
      </c>
      <c r="AA322" s="25"/>
      <c r="AB322" s="25"/>
      <c r="AC322" s="44" t="str">
        <f t="shared" si="160"/>
        <v/>
      </c>
      <c r="AD322" s="44" t="str">
        <f t="shared" si="161"/>
        <v/>
      </c>
      <c r="AE322" s="78" t="str">
        <f>IF(AD322="","",COUNTIF($AD$2:AD322,AD322))</f>
        <v/>
      </c>
      <c r="AF322" s="79" t="str">
        <f>IF(AD322="","",SUMIF(AD$2:AD322,AD322,G$2:G322))</f>
        <v/>
      </c>
      <c r="AG322" s="79" t="str">
        <f>IF(AK322&lt;&gt;"",COUNTIF($AK$1:AK321,AK322)+AK322,IF(AL322&lt;&gt;"",COUNTIF($AL$1:AL321,AL322)+AL322,""))</f>
        <v/>
      </c>
      <c r="AH322" s="79" t="str">
        <f t="shared" si="162"/>
        <v/>
      </c>
      <c r="AI322" s="79" t="str">
        <f>IF(AND(J322="M", AH322&lt;&gt;"U/A",AE322=Prizewinners!$J$1),AF322,"")</f>
        <v/>
      </c>
      <c r="AJ322" s="44" t="str">
        <f>IF(AND(J322="F",  AH322&lt;&gt;"U/A",AE322=Prizewinners!$J$16),AF322,"")</f>
        <v/>
      </c>
      <c r="AK322" s="44" t="str">
        <f t="shared" si="142"/>
        <v/>
      </c>
      <c r="AL322" s="44" t="str">
        <f t="shared" si="143"/>
        <v/>
      </c>
      <c r="AM322" s="44" t="str">
        <f t="shared" si="145"/>
        <v/>
      </c>
      <c r="AN322" s="44" t="str">
        <f t="shared" ref="AN322:AN385" si="168">IF(AG322&lt;&gt;"",VLOOKUP(CONCATENATE(AD322,"1"),Scoring_Team,5,FALSE),"")</f>
        <v/>
      </c>
      <c r="AO322" s="44" t="str">
        <f t="shared" ref="AO322:AO385" si="169">IF(AG322&lt;&gt;"",VLOOKUP(CONCATENATE(AD322,"2"),Scoring_Team,5,FALSE),"")</f>
        <v/>
      </c>
      <c r="AP322" s="44" t="str">
        <f t="shared" ref="AP322:AP385" si="170">IF(AG322&lt;&gt;"",VLOOKUP(CONCATENATE(AD322,"3"),Scoring_Team,5,FALSE),"")</f>
        <v/>
      </c>
      <c r="AQ322" s="44" t="str">
        <f t="shared" si="144"/>
        <v/>
      </c>
    </row>
    <row r="323" spans="1:43">
      <c r="A323" s="51" t="str">
        <f t="shared" si="146"/>
        <v>,112</v>
      </c>
      <c r="B323" s="52" t="str">
        <f t="shared" si="147"/>
        <v>,106</v>
      </c>
      <c r="C323" s="50">
        <f t="shared" si="148"/>
        <v>322</v>
      </c>
      <c r="D323" s="7"/>
      <c r="E323" s="52">
        <f t="shared" si="149"/>
        <v>0</v>
      </c>
      <c r="F323" s="51">
        <f>COUNTIF(H$2:H323,H323)</f>
        <v>112</v>
      </c>
      <c r="G323" s="53">
        <f>COUNTIF(J$2:J323,J323)</f>
        <v>106</v>
      </c>
      <c r="H323" s="51" t="str">
        <f t="shared" si="150"/>
        <v/>
      </c>
      <c r="I323" s="52" t="str">
        <f t="shared" si="163"/>
        <v/>
      </c>
      <c r="J323" s="52" t="str">
        <f t="shared" si="164"/>
        <v/>
      </c>
      <c r="K323" s="56" t="str">
        <f t="shared" si="165"/>
        <v/>
      </c>
      <c r="L323" s="56" t="str">
        <f t="shared" si="166"/>
        <v/>
      </c>
      <c r="M323" s="7"/>
      <c r="N323" s="8"/>
      <c r="O323" s="7"/>
      <c r="P323" s="59">
        <f t="shared" si="151"/>
        <v>1</v>
      </c>
      <c r="Q323" s="59">
        <f t="shared" si="152"/>
        <v>6</v>
      </c>
      <c r="R323" s="63">
        <f t="shared" si="153"/>
        <v>4.1666666666666664E-2</v>
      </c>
      <c r="S323" s="66">
        <f t="shared" si="154"/>
        <v>4.1666666666666666E-3</v>
      </c>
      <c r="T323" s="66">
        <f t="shared" si="155"/>
        <v>0</v>
      </c>
      <c r="U323" s="52">
        <f>COUNTIF(L$2:L323,L323)</f>
        <v>106</v>
      </c>
      <c r="V323" s="52">
        <f t="shared" si="156"/>
        <v>322</v>
      </c>
      <c r="W323" s="67">
        <f t="shared" si="157"/>
        <v>4.583333333333333E-2</v>
      </c>
      <c r="X323" s="70">
        <f t="shared" si="158"/>
        <v>4.583333333333333E-2</v>
      </c>
      <c r="Y323" s="72" t="str">
        <f t="shared" si="167"/>
        <v/>
      </c>
      <c r="Z323" s="75" t="str">
        <f t="shared" si="159"/>
        <v/>
      </c>
      <c r="AA323" s="25"/>
      <c r="AB323" s="25"/>
      <c r="AC323" s="44" t="str">
        <f t="shared" si="160"/>
        <v/>
      </c>
      <c r="AD323" s="44" t="str">
        <f t="shared" si="161"/>
        <v/>
      </c>
      <c r="AE323" s="78" t="str">
        <f>IF(AD323="","",COUNTIF($AD$2:AD323,AD323))</f>
        <v/>
      </c>
      <c r="AF323" s="79" t="str">
        <f>IF(AD323="","",SUMIF(AD$2:AD323,AD323,G$2:G323))</f>
        <v/>
      </c>
      <c r="AG323" s="79" t="str">
        <f>IF(AK323&lt;&gt;"",COUNTIF($AK$1:AK322,AK323)+AK323,IF(AL323&lt;&gt;"",COUNTIF($AL$1:AL322,AL323)+AL323,""))</f>
        <v/>
      </c>
      <c r="AH323" s="79" t="str">
        <f t="shared" si="162"/>
        <v/>
      </c>
      <c r="AI323" s="79" t="str">
        <f>IF(AND(J323="M", AH323&lt;&gt;"U/A",AE323=Prizewinners!$J$1),AF323,"")</f>
        <v/>
      </c>
      <c r="AJ323" s="44" t="str">
        <f>IF(AND(J323="F",  AH323&lt;&gt;"U/A",AE323=Prizewinners!$J$16),AF323,"")</f>
        <v/>
      </c>
      <c r="AK323" s="44" t="str">
        <f t="shared" ref="AK323:AK386" si="171">IF(AI323&lt;&gt;"",RANK(AI323,AI$2:AI$501,1),"")</f>
        <v/>
      </c>
      <c r="AL323" s="44" t="str">
        <f t="shared" ref="AL323:AL386" si="172">IF(AJ323&lt;&gt;"",RANK(AJ323,AJ$2:AJ$501,1),"")</f>
        <v/>
      </c>
      <c r="AM323" s="44" t="str">
        <f t="shared" si="145"/>
        <v/>
      </c>
      <c r="AN323" s="44" t="str">
        <f t="shared" si="168"/>
        <v/>
      </c>
      <c r="AO323" s="44" t="str">
        <f t="shared" si="169"/>
        <v/>
      </c>
      <c r="AP323" s="44" t="str">
        <f t="shared" si="170"/>
        <v/>
      </c>
      <c r="AQ323" s="44" t="str">
        <f t="shared" ref="AQ323:AQ386" si="173">K323</f>
        <v/>
      </c>
    </row>
    <row r="324" spans="1:43">
      <c r="A324" s="51" t="str">
        <f t="shared" si="146"/>
        <v>,113</v>
      </c>
      <c r="B324" s="52" t="str">
        <f t="shared" si="147"/>
        <v>,107</v>
      </c>
      <c r="C324" s="50">
        <f t="shared" si="148"/>
        <v>323</v>
      </c>
      <c r="D324" s="7"/>
      <c r="E324" s="52">
        <f t="shared" si="149"/>
        <v>0</v>
      </c>
      <c r="F324" s="51">
        <f>COUNTIF(H$2:H324,H324)</f>
        <v>113</v>
      </c>
      <c r="G324" s="53">
        <f>COUNTIF(J$2:J324,J324)</f>
        <v>107</v>
      </c>
      <c r="H324" s="51" t="str">
        <f t="shared" si="150"/>
        <v/>
      </c>
      <c r="I324" s="52" t="str">
        <f t="shared" si="163"/>
        <v/>
      </c>
      <c r="J324" s="52" t="str">
        <f t="shared" si="164"/>
        <v/>
      </c>
      <c r="K324" s="56" t="str">
        <f t="shared" si="165"/>
        <v/>
      </c>
      <c r="L324" s="56" t="str">
        <f t="shared" si="166"/>
        <v/>
      </c>
      <c r="M324" s="7"/>
      <c r="N324" s="8"/>
      <c r="O324" s="7"/>
      <c r="P324" s="59">
        <f t="shared" si="151"/>
        <v>1</v>
      </c>
      <c r="Q324" s="59">
        <f t="shared" si="152"/>
        <v>6</v>
      </c>
      <c r="R324" s="63">
        <f t="shared" si="153"/>
        <v>4.1666666666666664E-2</v>
      </c>
      <c r="S324" s="66">
        <f t="shared" si="154"/>
        <v>4.1666666666666666E-3</v>
      </c>
      <c r="T324" s="66">
        <f t="shared" si="155"/>
        <v>0</v>
      </c>
      <c r="U324" s="52">
        <f>COUNTIF(L$2:L324,L324)</f>
        <v>107</v>
      </c>
      <c r="V324" s="52">
        <f t="shared" si="156"/>
        <v>323</v>
      </c>
      <c r="W324" s="67">
        <f t="shared" si="157"/>
        <v>4.583333333333333E-2</v>
      </c>
      <c r="X324" s="70">
        <f t="shared" si="158"/>
        <v>4.583333333333333E-2</v>
      </c>
      <c r="Y324" s="72" t="str">
        <f t="shared" si="167"/>
        <v/>
      </c>
      <c r="Z324" s="75" t="str">
        <f t="shared" si="159"/>
        <v/>
      </c>
      <c r="AA324" s="25"/>
      <c r="AB324" s="25"/>
      <c r="AC324" s="44" t="str">
        <f t="shared" si="160"/>
        <v/>
      </c>
      <c r="AD324" s="44" t="str">
        <f t="shared" si="161"/>
        <v/>
      </c>
      <c r="AE324" s="78" t="str">
        <f>IF(AD324="","",COUNTIF($AD$2:AD324,AD324))</f>
        <v/>
      </c>
      <c r="AF324" s="79" t="str">
        <f>IF(AD324="","",SUMIF(AD$2:AD324,AD324,G$2:G324))</f>
        <v/>
      </c>
      <c r="AG324" s="79" t="str">
        <f>IF(AK324&lt;&gt;"",COUNTIF($AK$1:AK323,AK324)+AK324,IF(AL324&lt;&gt;"",COUNTIF($AL$1:AL323,AL324)+AL324,""))</f>
        <v/>
      </c>
      <c r="AH324" s="79" t="str">
        <f t="shared" si="162"/>
        <v/>
      </c>
      <c r="AI324" s="79" t="str">
        <f>IF(AND(J324="M", AH324&lt;&gt;"U/A",AE324=Prizewinners!$J$1),AF324,"")</f>
        <v/>
      </c>
      <c r="AJ324" s="44" t="str">
        <f>IF(AND(J324="F",  AH324&lt;&gt;"U/A",AE324=Prizewinners!$J$16),AF324,"")</f>
        <v/>
      </c>
      <c r="AK324" s="44" t="str">
        <f t="shared" si="171"/>
        <v/>
      </c>
      <c r="AL324" s="44" t="str">
        <f t="shared" si="172"/>
        <v/>
      </c>
      <c r="AM324" s="44" t="str">
        <f t="shared" si="145"/>
        <v/>
      </c>
      <c r="AN324" s="44" t="str">
        <f t="shared" si="168"/>
        <v/>
      </c>
      <c r="AO324" s="44" t="str">
        <f t="shared" si="169"/>
        <v/>
      </c>
      <c r="AP324" s="44" t="str">
        <f t="shared" si="170"/>
        <v/>
      </c>
      <c r="AQ324" s="44" t="str">
        <f t="shared" si="173"/>
        <v/>
      </c>
    </row>
    <row r="325" spans="1:43">
      <c r="A325" s="51" t="str">
        <f t="shared" si="146"/>
        <v>,114</v>
      </c>
      <c r="B325" s="52" t="str">
        <f t="shared" si="147"/>
        <v>,108</v>
      </c>
      <c r="C325" s="50">
        <f t="shared" si="148"/>
        <v>324</v>
      </c>
      <c r="D325" s="7"/>
      <c r="E325" s="52">
        <f t="shared" si="149"/>
        <v>0</v>
      </c>
      <c r="F325" s="51">
        <f>COUNTIF(H$2:H325,H325)</f>
        <v>114</v>
      </c>
      <c r="G325" s="53">
        <f>COUNTIF(J$2:J325,J325)</f>
        <v>108</v>
      </c>
      <c r="H325" s="51" t="str">
        <f t="shared" si="150"/>
        <v/>
      </c>
      <c r="I325" s="52" t="str">
        <f t="shared" si="163"/>
        <v/>
      </c>
      <c r="J325" s="52" t="str">
        <f t="shared" si="164"/>
        <v/>
      </c>
      <c r="K325" s="56" t="str">
        <f t="shared" si="165"/>
        <v/>
      </c>
      <c r="L325" s="56" t="str">
        <f t="shared" si="166"/>
        <v/>
      </c>
      <c r="M325" s="7"/>
      <c r="N325" s="8"/>
      <c r="O325" s="7"/>
      <c r="P325" s="59">
        <f t="shared" si="151"/>
        <v>1</v>
      </c>
      <c r="Q325" s="59">
        <f t="shared" si="152"/>
        <v>6</v>
      </c>
      <c r="R325" s="63">
        <f t="shared" si="153"/>
        <v>4.1666666666666664E-2</v>
      </c>
      <c r="S325" s="66">
        <f t="shared" si="154"/>
        <v>4.1666666666666666E-3</v>
      </c>
      <c r="T325" s="66">
        <f t="shared" si="155"/>
        <v>0</v>
      </c>
      <c r="U325" s="52">
        <f>COUNTIF(L$2:L325,L325)</f>
        <v>108</v>
      </c>
      <c r="V325" s="52">
        <f t="shared" si="156"/>
        <v>324</v>
      </c>
      <c r="W325" s="67">
        <f t="shared" si="157"/>
        <v>4.583333333333333E-2</v>
      </c>
      <c r="X325" s="70">
        <f t="shared" si="158"/>
        <v>4.583333333333333E-2</v>
      </c>
      <c r="Y325" s="72" t="str">
        <f t="shared" si="167"/>
        <v/>
      </c>
      <c r="Z325" s="75" t="str">
        <f t="shared" si="159"/>
        <v/>
      </c>
      <c r="AA325" s="25"/>
      <c r="AB325" s="25"/>
      <c r="AC325" s="44" t="str">
        <f t="shared" si="160"/>
        <v/>
      </c>
      <c r="AD325" s="44" t="str">
        <f t="shared" si="161"/>
        <v/>
      </c>
      <c r="AE325" s="78" t="str">
        <f>IF(AD325="","",COUNTIF($AD$2:AD325,AD325))</f>
        <v/>
      </c>
      <c r="AF325" s="79" t="str">
        <f>IF(AD325="","",SUMIF(AD$2:AD325,AD325,G$2:G325))</f>
        <v/>
      </c>
      <c r="AG325" s="79" t="str">
        <f>IF(AK325&lt;&gt;"",COUNTIF($AK$1:AK324,AK325)+AK325,IF(AL325&lt;&gt;"",COUNTIF($AL$1:AL324,AL325)+AL325,""))</f>
        <v/>
      </c>
      <c r="AH325" s="79" t="str">
        <f t="shared" si="162"/>
        <v/>
      </c>
      <c r="AI325" s="79" t="str">
        <f>IF(AND(J325="M", AH325&lt;&gt;"U/A",AE325=Prizewinners!$J$1),AF325,"")</f>
        <v/>
      </c>
      <c r="AJ325" s="44" t="str">
        <f>IF(AND(J325="F",  AH325&lt;&gt;"U/A",AE325=Prizewinners!$J$16),AF325,"")</f>
        <v/>
      </c>
      <c r="AK325" s="44" t="str">
        <f t="shared" si="171"/>
        <v/>
      </c>
      <c r="AL325" s="44" t="str">
        <f t="shared" si="172"/>
        <v/>
      </c>
      <c r="AM325" s="44" t="str">
        <f t="shared" si="145"/>
        <v/>
      </c>
      <c r="AN325" s="44" t="str">
        <f t="shared" si="168"/>
        <v/>
      </c>
      <c r="AO325" s="44" t="str">
        <f t="shared" si="169"/>
        <v/>
      </c>
      <c r="AP325" s="44" t="str">
        <f t="shared" si="170"/>
        <v/>
      </c>
      <c r="AQ325" s="44" t="str">
        <f t="shared" si="173"/>
        <v/>
      </c>
    </row>
    <row r="326" spans="1:43">
      <c r="A326" s="51" t="str">
        <f t="shared" si="146"/>
        <v>,115</v>
      </c>
      <c r="B326" s="52" t="str">
        <f t="shared" si="147"/>
        <v>,109</v>
      </c>
      <c r="C326" s="50">
        <f t="shared" si="148"/>
        <v>325</v>
      </c>
      <c r="D326" s="7"/>
      <c r="E326" s="52">
        <f t="shared" si="149"/>
        <v>0</v>
      </c>
      <c r="F326" s="51">
        <f>COUNTIF(H$2:H326,H326)</f>
        <v>115</v>
      </c>
      <c r="G326" s="53">
        <f>COUNTIF(J$2:J326,J326)</f>
        <v>109</v>
      </c>
      <c r="H326" s="51" t="str">
        <f t="shared" si="150"/>
        <v/>
      </c>
      <c r="I326" s="52" t="str">
        <f t="shared" si="163"/>
        <v/>
      </c>
      <c r="J326" s="52" t="str">
        <f t="shared" si="164"/>
        <v/>
      </c>
      <c r="K326" s="56" t="str">
        <f t="shared" si="165"/>
        <v/>
      </c>
      <c r="L326" s="56" t="str">
        <f t="shared" si="166"/>
        <v/>
      </c>
      <c r="M326" s="7"/>
      <c r="N326" s="8"/>
      <c r="O326" s="7"/>
      <c r="P326" s="59">
        <f t="shared" si="151"/>
        <v>1</v>
      </c>
      <c r="Q326" s="59">
        <f t="shared" si="152"/>
        <v>6</v>
      </c>
      <c r="R326" s="63">
        <f t="shared" si="153"/>
        <v>4.1666666666666664E-2</v>
      </c>
      <c r="S326" s="66">
        <f t="shared" si="154"/>
        <v>4.1666666666666666E-3</v>
      </c>
      <c r="T326" s="66">
        <f t="shared" si="155"/>
        <v>0</v>
      </c>
      <c r="U326" s="52">
        <f>COUNTIF(L$2:L326,L326)</f>
        <v>109</v>
      </c>
      <c r="V326" s="52">
        <f t="shared" si="156"/>
        <v>325</v>
      </c>
      <c r="W326" s="67">
        <f t="shared" si="157"/>
        <v>4.583333333333333E-2</v>
      </c>
      <c r="X326" s="70">
        <f t="shared" si="158"/>
        <v>4.583333333333333E-2</v>
      </c>
      <c r="Y326" s="72" t="str">
        <f t="shared" si="167"/>
        <v/>
      </c>
      <c r="Z326" s="75" t="str">
        <f t="shared" si="159"/>
        <v/>
      </c>
      <c r="AA326" s="25"/>
      <c r="AB326" s="25"/>
      <c r="AC326" s="44" t="str">
        <f t="shared" si="160"/>
        <v/>
      </c>
      <c r="AD326" s="44" t="str">
        <f t="shared" si="161"/>
        <v/>
      </c>
      <c r="AE326" s="78" t="str">
        <f>IF(AD326="","",COUNTIF($AD$2:AD326,AD326))</f>
        <v/>
      </c>
      <c r="AF326" s="79" t="str">
        <f>IF(AD326="","",SUMIF(AD$2:AD326,AD326,G$2:G326))</f>
        <v/>
      </c>
      <c r="AG326" s="79" t="str">
        <f>IF(AK326&lt;&gt;"",COUNTIF($AK$1:AK325,AK326)+AK326,IF(AL326&lt;&gt;"",COUNTIF($AL$1:AL325,AL326)+AL326,""))</f>
        <v/>
      </c>
      <c r="AH326" s="79" t="str">
        <f t="shared" si="162"/>
        <v/>
      </c>
      <c r="AI326" s="79" t="str">
        <f>IF(AND(J326="M", AH326&lt;&gt;"U/A",AE326=Prizewinners!$J$1),AF326,"")</f>
        <v/>
      </c>
      <c r="AJ326" s="44" t="str">
        <f>IF(AND(J326="F",  AH326&lt;&gt;"U/A",AE326=Prizewinners!$J$16),AF326,"")</f>
        <v/>
      </c>
      <c r="AK326" s="44" t="str">
        <f t="shared" si="171"/>
        <v/>
      </c>
      <c r="AL326" s="44" t="str">
        <f t="shared" si="172"/>
        <v/>
      </c>
      <c r="AM326" s="44" t="str">
        <f t="shared" si="145"/>
        <v/>
      </c>
      <c r="AN326" s="44" t="str">
        <f t="shared" si="168"/>
        <v/>
      </c>
      <c r="AO326" s="44" t="str">
        <f t="shared" si="169"/>
        <v/>
      </c>
      <c r="AP326" s="44" t="str">
        <f t="shared" si="170"/>
        <v/>
      </c>
      <c r="AQ326" s="44" t="str">
        <f t="shared" si="173"/>
        <v/>
      </c>
    </row>
    <row r="327" spans="1:43">
      <c r="A327" s="51" t="str">
        <f t="shared" si="146"/>
        <v>,116</v>
      </c>
      <c r="B327" s="52" t="str">
        <f t="shared" si="147"/>
        <v>,110</v>
      </c>
      <c r="C327" s="50">
        <f t="shared" si="148"/>
        <v>326</v>
      </c>
      <c r="D327" s="7"/>
      <c r="E327" s="52">
        <f t="shared" si="149"/>
        <v>0</v>
      </c>
      <c r="F327" s="51">
        <f>COUNTIF(H$2:H327,H327)</f>
        <v>116</v>
      </c>
      <c r="G327" s="53">
        <f>COUNTIF(J$2:J327,J327)</f>
        <v>110</v>
      </c>
      <c r="H327" s="51" t="str">
        <f t="shared" si="150"/>
        <v/>
      </c>
      <c r="I327" s="52" t="str">
        <f t="shared" si="163"/>
        <v/>
      </c>
      <c r="J327" s="52" t="str">
        <f t="shared" si="164"/>
        <v/>
      </c>
      <c r="K327" s="56" t="str">
        <f t="shared" si="165"/>
        <v/>
      </c>
      <c r="L327" s="56" t="str">
        <f t="shared" si="166"/>
        <v/>
      </c>
      <c r="M327" s="7"/>
      <c r="N327" s="8"/>
      <c r="O327" s="7"/>
      <c r="P327" s="59">
        <f t="shared" si="151"/>
        <v>1</v>
      </c>
      <c r="Q327" s="59">
        <f t="shared" si="152"/>
        <v>6</v>
      </c>
      <c r="R327" s="63">
        <f t="shared" si="153"/>
        <v>4.1666666666666664E-2</v>
      </c>
      <c r="S327" s="66">
        <f t="shared" si="154"/>
        <v>4.1666666666666666E-3</v>
      </c>
      <c r="T327" s="66">
        <f t="shared" si="155"/>
        <v>0</v>
      </c>
      <c r="U327" s="52">
        <f>COUNTIF(L$2:L327,L327)</f>
        <v>110</v>
      </c>
      <c r="V327" s="52">
        <f t="shared" si="156"/>
        <v>326</v>
      </c>
      <c r="W327" s="67">
        <f t="shared" si="157"/>
        <v>4.583333333333333E-2</v>
      </c>
      <c r="X327" s="70">
        <f t="shared" si="158"/>
        <v>4.583333333333333E-2</v>
      </c>
      <c r="Y327" s="72" t="str">
        <f t="shared" si="167"/>
        <v/>
      </c>
      <c r="Z327" s="75" t="str">
        <f t="shared" si="159"/>
        <v/>
      </c>
      <c r="AA327" s="25"/>
      <c r="AB327" s="25"/>
      <c r="AC327" s="44" t="str">
        <f t="shared" si="160"/>
        <v/>
      </c>
      <c r="AD327" s="44" t="str">
        <f t="shared" si="161"/>
        <v/>
      </c>
      <c r="AE327" s="78" t="str">
        <f>IF(AD327="","",COUNTIF($AD$2:AD327,AD327))</f>
        <v/>
      </c>
      <c r="AF327" s="79" t="str">
        <f>IF(AD327="","",SUMIF(AD$2:AD327,AD327,G$2:G327))</f>
        <v/>
      </c>
      <c r="AG327" s="79" t="str">
        <f>IF(AK327&lt;&gt;"",COUNTIF($AK$1:AK326,AK327)+AK327,IF(AL327&lt;&gt;"",COUNTIF($AL$1:AL326,AL327)+AL327,""))</f>
        <v/>
      </c>
      <c r="AH327" s="79" t="str">
        <f t="shared" si="162"/>
        <v/>
      </c>
      <c r="AI327" s="79" t="str">
        <f>IF(AND(J327="M", AH327&lt;&gt;"U/A",AE327=Prizewinners!$J$1),AF327,"")</f>
        <v/>
      </c>
      <c r="AJ327" s="44" t="str">
        <f>IF(AND(J327="F",  AH327&lt;&gt;"U/A",AE327=Prizewinners!$J$16),AF327,"")</f>
        <v/>
      </c>
      <c r="AK327" s="44" t="str">
        <f t="shared" si="171"/>
        <v/>
      </c>
      <c r="AL327" s="44" t="str">
        <f t="shared" si="172"/>
        <v/>
      </c>
      <c r="AM327" s="44" t="str">
        <f t="shared" si="145"/>
        <v/>
      </c>
      <c r="AN327" s="44" t="str">
        <f t="shared" si="168"/>
        <v/>
      </c>
      <c r="AO327" s="44" t="str">
        <f t="shared" si="169"/>
        <v/>
      </c>
      <c r="AP327" s="44" t="str">
        <f t="shared" si="170"/>
        <v/>
      </c>
      <c r="AQ327" s="44" t="str">
        <f t="shared" si="173"/>
        <v/>
      </c>
    </row>
    <row r="328" spans="1:43">
      <c r="A328" s="51" t="str">
        <f t="shared" si="146"/>
        <v>,117</v>
      </c>
      <c r="B328" s="52" t="str">
        <f t="shared" si="147"/>
        <v>,111</v>
      </c>
      <c r="C328" s="50">
        <f t="shared" si="148"/>
        <v>327</v>
      </c>
      <c r="D328" s="7"/>
      <c r="E328" s="52">
        <f t="shared" si="149"/>
        <v>0</v>
      </c>
      <c r="F328" s="51">
        <f>COUNTIF(H$2:H328,H328)</f>
        <v>117</v>
      </c>
      <c r="G328" s="53">
        <f>COUNTIF(J$2:J328,J328)</f>
        <v>111</v>
      </c>
      <c r="H328" s="51" t="str">
        <f t="shared" si="150"/>
        <v/>
      </c>
      <c r="I328" s="52" t="str">
        <f t="shared" si="163"/>
        <v/>
      </c>
      <c r="J328" s="52" t="str">
        <f t="shared" si="164"/>
        <v/>
      </c>
      <c r="K328" s="56" t="str">
        <f t="shared" si="165"/>
        <v/>
      </c>
      <c r="L328" s="56" t="str">
        <f t="shared" si="166"/>
        <v/>
      </c>
      <c r="M328" s="7"/>
      <c r="N328" s="8"/>
      <c r="O328" s="7"/>
      <c r="P328" s="59">
        <f t="shared" si="151"/>
        <v>1</v>
      </c>
      <c r="Q328" s="59">
        <f t="shared" si="152"/>
        <v>6</v>
      </c>
      <c r="R328" s="63">
        <f t="shared" si="153"/>
        <v>4.1666666666666664E-2</v>
      </c>
      <c r="S328" s="66">
        <f t="shared" si="154"/>
        <v>4.1666666666666666E-3</v>
      </c>
      <c r="T328" s="66">
        <f t="shared" si="155"/>
        <v>0</v>
      </c>
      <c r="U328" s="52">
        <f>COUNTIF(L$2:L328,L328)</f>
        <v>111</v>
      </c>
      <c r="V328" s="52">
        <f t="shared" si="156"/>
        <v>327</v>
      </c>
      <c r="W328" s="67">
        <f t="shared" si="157"/>
        <v>4.583333333333333E-2</v>
      </c>
      <c r="X328" s="70">
        <f t="shared" si="158"/>
        <v>4.583333333333333E-2</v>
      </c>
      <c r="Y328" s="72" t="str">
        <f t="shared" si="167"/>
        <v/>
      </c>
      <c r="Z328" s="75" t="str">
        <f t="shared" si="159"/>
        <v/>
      </c>
      <c r="AA328" s="25"/>
      <c r="AB328" s="25"/>
      <c r="AC328" s="44" t="str">
        <f t="shared" si="160"/>
        <v/>
      </c>
      <c r="AD328" s="44" t="str">
        <f t="shared" si="161"/>
        <v/>
      </c>
      <c r="AE328" s="78" t="str">
        <f>IF(AD328="","",COUNTIF($AD$2:AD328,AD328))</f>
        <v/>
      </c>
      <c r="AF328" s="79" t="str">
        <f>IF(AD328="","",SUMIF(AD$2:AD328,AD328,G$2:G328))</f>
        <v/>
      </c>
      <c r="AG328" s="79" t="str">
        <f>IF(AK328&lt;&gt;"",COUNTIF($AK$1:AK327,AK328)+AK328,IF(AL328&lt;&gt;"",COUNTIF($AL$1:AL327,AL328)+AL328,""))</f>
        <v/>
      </c>
      <c r="AH328" s="79" t="str">
        <f t="shared" si="162"/>
        <v/>
      </c>
      <c r="AI328" s="79" t="str">
        <f>IF(AND(J328="M", AH328&lt;&gt;"U/A",AE328=Prizewinners!$J$1),AF328,"")</f>
        <v/>
      </c>
      <c r="AJ328" s="44" t="str">
        <f>IF(AND(J328="F",  AH328&lt;&gt;"U/A",AE328=Prizewinners!$J$16),AF328,"")</f>
        <v/>
      </c>
      <c r="AK328" s="44" t="str">
        <f t="shared" si="171"/>
        <v/>
      </c>
      <c r="AL328" s="44" t="str">
        <f t="shared" si="172"/>
        <v/>
      </c>
      <c r="AM328" s="44" t="str">
        <f t="shared" si="145"/>
        <v/>
      </c>
      <c r="AN328" s="44" t="str">
        <f t="shared" si="168"/>
        <v/>
      </c>
      <c r="AO328" s="44" t="str">
        <f t="shared" si="169"/>
        <v/>
      </c>
      <c r="AP328" s="44" t="str">
        <f t="shared" si="170"/>
        <v/>
      </c>
      <c r="AQ328" s="44" t="str">
        <f t="shared" si="173"/>
        <v/>
      </c>
    </row>
    <row r="329" spans="1:43">
      <c r="A329" s="51" t="str">
        <f t="shared" si="146"/>
        <v>,118</v>
      </c>
      <c r="B329" s="52" t="str">
        <f t="shared" si="147"/>
        <v>,112</v>
      </c>
      <c r="C329" s="50">
        <f t="shared" si="148"/>
        <v>328</v>
      </c>
      <c r="D329" s="7"/>
      <c r="E329" s="52">
        <f t="shared" si="149"/>
        <v>0</v>
      </c>
      <c r="F329" s="51">
        <f>COUNTIF(H$2:H329,H329)</f>
        <v>118</v>
      </c>
      <c r="G329" s="53">
        <f>COUNTIF(J$2:J329,J329)</f>
        <v>112</v>
      </c>
      <c r="H329" s="51" t="str">
        <f t="shared" si="150"/>
        <v/>
      </c>
      <c r="I329" s="52" t="str">
        <f t="shared" si="163"/>
        <v/>
      </c>
      <c r="J329" s="52" t="str">
        <f t="shared" si="164"/>
        <v/>
      </c>
      <c r="K329" s="56" t="str">
        <f t="shared" si="165"/>
        <v/>
      </c>
      <c r="L329" s="56" t="str">
        <f t="shared" si="166"/>
        <v/>
      </c>
      <c r="M329" s="7"/>
      <c r="N329" s="8"/>
      <c r="O329" s="7"/>
      <c r="P329" s="59">
        <f t="shared" si="151"/>
        <v>1</v>
      </c>
      <c r="Q329" s="59">
        <f t="shared" si="152"/>
        <v>6</v>
      </c>
      <c r="R329" s="63">
        <f t="shared" si="153"/>
        <v>4.1666666666666664E-2</v>
      </c>
      <c r="S329" s="66">
        <f t="shared" si="154"/>
        <v>4.1666666666666666E-3</v>
      </c>
      <c r="T329" s="66">
        <f t="shared" si="155"/>
        <v>0</v>
      </c>
      <c r="U329" s="52">
        <f>COUNTIF(L$2:L329,L329)</f>
        <v>112</v>
      </c>
      <c r="V329" s="52">
        <f t="shared" si="156"/>
        <v>328</v>
      </c>
      <c r="W329" s="67">
        <f t="shared" si="157"/>
        <v>4.583333333333333E-2</v>
      </c>
      <c r="X329" s="70">
        <f t="shared" si="158"/>
        <v>4.583333333333333E-2</v>
      </c>
      <c r="Y329" s="72" t="str">
        <f t="shared" si="167"/>
        <v/>
      </c>
      <c r="Z329" s="75" t="str">
        <f t="shared" si="159"/>
        <v/>
      </c>
      <c r="AA329" s="25"/>
      <c r="AB329" s="25"/>
      <c r="AC329" s="44" t="str">
        <f t="shared" si="160"/>
        <v/>
      </c>
      <c r="AD329" s="44" t="str">
        <f t="shared" si="161"/>
        <v/>
      </c>
      <c r="AE329" s="78" t="str">
        <f>IF(AD329="","",COUNTIF($AD$2:AD329,AD329))</f>
        <v/>
      </c>
      <c r="AF329" s="79" t="str">
        <f>IF(AD329="","",SUMIF(AD$2:AD329,AD329,G$2:G329))</f>
        <v/>
      </c>
      <c r="AG329" s="79" t="str">
        <f>IF(AK329&lt;&gt;"",COUNTIF($AK$1:AK328,AK329)+AK329,IF(AL329&lt;&gt;"",COUNTIF($AL$1:AL328,AL329)+AL329,""))</f>
        <v/>
      </c>
      <c r="AH329" s="79" t="str">
        <f t="shared" si="162"/>
        <v/>
      </c>
      <c r="AI329" s="79" t="str">
        <f>IF(AND(J329="M", AH329&lt;&gt;"U/A",AE329=Prizewinners!$J$1),AF329,"")</f>
        <v/>
      </c>
      <c r="AJ329" s="44" t="str">
        <f>IF(AND(J329="F",  AH329&lt;&gt;"U/A",AE329=Prizewinners!$J$16),AF329,"")</f>
        <v/>
      </c>
      <c r="AK329" s="44" t="str">
        <f t="shared" si="171"/>
        <v/>
      </c>
      <c r="AL329" s="44" t="str">
        <f t="shared" si="172"/>
        <v/>
      </c>
      <c r="AM329" s="44" t="str">
        <f t="shared" ref="AM329:AM392" si="174">CONCATENATE(AD329,AE329)</f>
        <v/>
      </c>
      <c r="AN329" s="44" t="str">
        <f t="shared" si="168"/>
        <v/>
      </c>
      <c r="AO329" s="44" t="str">
        <f t="shared" si="169"/>
        <v/>
      </c>
      <c r="AP329" s="44" t="str">
        <f t="shared" si="170"/>
        <v/>
      </c>
      <c r="AQ329" s="44" t="str">
        <f t="shared" si="173"/>
        <v/>
      </c>
    </row>
    <row r="330" spans="1:43">
      <c r="A330" s="51" t="str">
        <f t="shared" si="146"/>
        <v>,119</v>
      </c>
      <c r="B330" s="52" t="str">
        <f t="shared" si="147"/>
        <v>,113</v>
      </c>
      <c r="C330" s="50">
        <f t="shared" si="148"/>
        <v>329</v>
      </c>
      <c r="D330" s="7"/>
      <c r="E330" s="52">
        <f t="shared" si="149"/>
        <v>0</v>
      </c>
      <c r="F330" s="51">
        <f>COUNTIF(H$2:H330,H330)</f>
        <v>119</v>
      </c>
      <c r="G330" s="53">
        <f>COUNTIF(J$2:J330,J330)</f>
        <v>113</v>
      </c>
      <c r="H330" s="51" t="str">
        <f t="shared" si="150"/>
        <v/>
      </c>
      <c r="I330" s="52" t="str">
        <f t="shared" si="163"/>
        <v/>
      </c>
      <c r="J330" s="52" t="str">
        <f t="shared" si="164"/>
        <v/>
      </c>
      <c r="K330" s="56" t="str">
        <f t="shared" si="165"/>
        <v/>
      </c>
      <c r="L330" s="56" t="str">
        <f t="shared" si="166"/>
        <v/>
      </c>
      <c r="M330" s="7"/>
      <c r="N330" s="8"/>
      <c r="O330" s="7"/>
      <c r="P330" s="59">
        <f t="shared" si="151"/>
        <v>1</v>
      </c>
      <c r="Q330" s="59">
        <f t="shared" si="152"/>
        <v>6</v>
      </c>
      <c r="R330" s="63">
        <f t="shared" si="153"/>
        <v>4.1666666666666664E-2</v>
      </c>
      <c r="S330" s="66">
        <f t="shared" si="154"/>
        <v>4.1666666666666666E-3</v>
      </c>
      <c r="T330" s="66">
        <f t="shared" si="155"/>
        <v>0</v>
      </c>
      <c r="U330" s="52">
        <f>COUNTIF(L$2:L330,L330)</f>
        <v>113</v>
      </c>
      <c r="V330" s="52">
        <f t="shared" si="156"/>
        <v>329</v>
      </c>
      <c r="W330" s="67">
        <f t="shared" si="157"/>
        <v>4.583333333333333E-2</v>
      </c>
      <c r="X330" s="70">
        <f t="shared" si="158"/>
        <v>4.583333333333333E-2</v>
      </c>
      <c r="Y330" s="72" t="str">
        <f t="shared" si="167"/>
        <v/>
      </c>
      <c r="Z330" s="75" t="str">
        <f t="shared" si="159"/>
        <v/>
      </c>
      <c r="AA330" s="25"/>
      <c r="AB330" s="25"/>
      <c r="AC330" s="44" t="str">
        <f t="shared" si="160"/>
        <v/>
      </c>
      <c r="AD330" s="44" t="str">
        <f t="shared" si="161"/>
        <v/>
      </c>
      <c r="AE330" s="78" t="str">
        <f>IF(AD330="","",COUNTIF($AD$2:AD330,AD330))</f>
        <v/>
      </c>
      <c r="AF330" s="79" t="str">
        <f>IF(AD330="","",SUMIF(AD$2:AD330,AD330,G$2:G330))</f>
        <v/>
      </c>
      <c r="AG330" s="79" t="str">
        <f>IF(AK330&lt;&gt;"",COUNTIF($AK$1:AK329,AK330)+AK330,IF(AL330&lt;&gt;"",COUNTIF($AL$1:AL329,AL330)+AL330,""))</f>
        <v/>
      </c>
      <c r="AH330" s="79" t="str">
        <f t="shared" si="162"/>
        <v/>
      </c>
      <c r="AI330" s="79" t="str">
        <f>IF(AND(J330="M", AH330&lt;&gt;"U/A",AE330=Prizewinners!$J$1),AF330,"")</f>
        <v/>
      </c>
      <c r="AJ330" s="44" t="str">
        <f>IF(AND(J330="F",  AH330&lt;&gt;"U/A",AE330=Prizewinners!$J$16),AF330,"")</f>
        <v/>
      </c>
      <c r="AK330" s="44" t="str">
        <f t="shared" si="171"/>
        <v/>
      </c>
      <c r="AL330" s="44" t="str">
        <f t="shared" si="172"/>
        <v/>
      </c>
      <c r="AM330" s="44" t="str">
        <f t="shared" si="174"/>
        <v/>
      </c>
      <c r="AN330" s="44" t="str">
        <f t="shared" si="168"/>
        <v/>
      </c>
      <c r="AO330" s="44" t="str">
        <f t="shared" si="169"/>
        <v/>
      </c>
      <c r="AP330" s="44" t="str">
        <f t="shared" si="170"/>
        <v/>
      </c>
      <c r="AQ330" s="44" t="str">
        <f t="shared" si="173"/>
        <v/>
      </c>
    </row>
    <row r="331" spans="1:43">
      <c r="A331" s="51" t="str">
        <f t="shared" si="146"/>
        <v>,120</v>
      </c>
      <c r="B331" s="52" t="str">
        <f t="shared" si="147"/>
        <v>,114</v>
      </c>
      <c r="C331" s="50">
        <f t="shared" si="148"/>
        <v>330</v>
      </c>
      <c r="D331" s="7"/>
      <c r="E331" s="52">
        <f t="shared" si="149"/>
        <v>0</v>
      </c>
      <c r="F331" s="51">
        <f>COUNTIF(H$2:H331,H331)</f>
        <v>120</v>
      </c>
      <c r="G331" s="53">
        <f>COUNTIF(J$2:J331,J331)</f>
        <v>114</v>
      </c>
      <c r="H331" s="51" t="str">
        <f t="shared" si="150"/>
        <v/>
      </c>
      <c r="I331" s="52" t="str">
        <f t="shared" si="163"/>
        <v/>
      </c>
      <c r="J331" s="52" t="str">
        <f t="shared" si="164"/>
        <v/>
      </c>
      <c r="K331" s="56" t="str">
        <f t="shared" si="165"/>
        <v/>
      </c>
      <c r="L331" s="56" t="str">
        <f t="shared" si="166"/>
        <v/>
      </c>
      <c r="M331" s="7"/>
      <c r="N331" s="8"/>
      <c r="O331" s="7"/>
      <c r="P331" s="59">
        <f t="shared" si="151"/>
        <v>1</v>
      </c>
      <c r="Q331" s="59">
        <f t="shared" si="152"/>
        <v>6</v>
      </c>
      <c r="R331" s="63">
        <f t="shared" si="153"/>
        <v>4.1666666666666664E-2</v>
      </c>
      <c r="S331" s="66">
        <f t="shared" si="154"/>
        <v>4.1666666666666666E-3</v>
      </c>
      <c r="T331" s="66">
        <f t="shared" si="155"/>
        <v>0</v>
      </c>
      <c r="U331" s="52">
        <f>COUNTIF(L$2:L331,L331)</f>
        <v>114</v>
      </c>
      <c r="V331" s="52">
        <f t="shared" si="156"/>
        <v>330</v>
      </c>
      <c r="W331" s="67">
        <f t="shared" si="157"/>
        <v>4.583333333333333E-2</v>
      </c>
      <c r="X331" s="70">
        <f t="shared" si="158"/>
        <v>4.583333333333333E-2</v>
      </c>
      <c r="Y331" s="72" t="str">
        <f t="shared" si="167"/>
        <v/>
      </c>
      <c r="Z331" s="75" t="str">
        <f t="shared" si="159"/>
        <v/>
      </c>
      <c r="AA331" s="25"/>
      <c r="AB331" s="25"/>
      <c r="AC331" s="44" t="str">
        <f t="shared" si="160"/>
        <v/>
      </c>
      <c r="AD331" s="44" t="str">
        <f t="shared" si="161"/>
        <v/>
      </c>
      <c r="AE331" s="78" t="str">
        <f>IF(AD331="","",COUNTIF($AD$2:AD331,AD331))</f>
        <v/>
      </c>
      <c r="AF331" s="79" t="str">
        <f>IF(AD331="","",SUMIF(AD$2:AD331,AD331,G$2:G331))</f>
        <v/>
      </c>
      <c r="AG331" s="79" t="str">
        <f>IF(AK331&lt;&gt;"",COUNTIF($AK$1:AK330,AK331)+AK331,IF(AL331&lt;&gt;"",COUNTIF($AL$1:AL330,AL331)+AL331,""))</f>
        <v/>
      </c>
      <c r="AH331" s="79" t="str">
        <f t="shared" si="162"/>
        <v/>
      </c>
      <c r="AI331" s="79" t="str">
        <f>IF(AND(J331="M", AH331&lt;&gt;"U/A",AE331=Prizewinners!$J$1),AF331,"")</f>
        <v/>
      </c>
      <c r="AJ331" s="44" t="str">
        <f>IF(AND(J331="F",  AH331&lt;&gt;"U/A",AE331=Prizewinners!$J$16),AF331,"")</f>
        <v/>
      </c>
      <c r="AK331" s="44" t="str">
        <f t="shared" si="171"/>
        <v/>
      </c>
      <c r="AL331" s="44" t="str">
        <f t="shared" si="172"/>
        <v/>
      </c>
      <c r="AM331" s="44" t="str">
        <f t="shared" si="174"/>
        <v/>
      </c>
      <c r="AN331" s="44" t="str">
        <f t="shared" si="168"/>
        <v/>
      </c>
      <c r="AO331" s="44" t="str">
        <f t="shared" si="169"/>
        <v/>
      </c>
      <c r="AP331" s="44" t="str">
        <f t="shared" si="170"/>
        <v/>
      </c>
      <c r="AQ331" s="44" t="str">
        <f t="shared" si="173"/>
        <v/>
      </c>
    </row>
    <row r="332" spans="1:43">
      <c r="A332" s="51" t="str">
        <f t="shared" si="146"/>
        <v>,121</v>
      </c>
      <c r="B332" s="52" t="str">
        <f t="shared" si="147"/>
        <v>,115</v>
      </c>
      <c r="C332" s="50">
        <f t="shared" si="148"/>
        <v>331</v>
      </c>
      <c r="D332" s="7"/>
      <c r="E332" s="52">
        <f t="shared" si="149"/>
        <v>0</v>
      </c>
      <c r="F332" s="51">
        <f>COUNTIF(H$2:H332,H332)</f>
        <v>121</v>
      </c>
      <c r="G332" s="53">
        <f>COUNTIF(J$2:J332,J332)</f>
        <v>115</v>
      </c>
      <c r="H332" s="51" t="str">
        <f t="shared" si="150"/>
        <v/>
      </c>
      <c r="I332" s="52" t="str">
        <f t="shared" si="163"/>
        <v/>
      </c>
      <c r="J332" s="52" t="str">
        <f t="shared" si="164"/>
        <v/>
      </c>
      <c r="K332" s="56" t="str">
        <f t="shared" si="165"/>
        <v/>
      </c>
      <c r="L332" s="56" t="str">
        <f t="shared" si="166"/>
        <v/>
      </c>
      <c r="M332" s="7"/>
      <c r="N332" s="8"/>
      <c r="O332" s="7"/>
      <c r="P332" s="59">
        <f t="shared" si="151"/>
        <v>1</v>
      </c>
      <c r="Q332" s="59">
        <f t="shared" si="152"/>
        <v>6</v>
      </c>
      <c r="R332" s="63">
        <f t="shared" si="153"/>
        <v>4.1666666666666664E-2</v>
      </c>
      <c r="S332" s="66">
        <f t="shared" si="154"/>
        <v>4.1666666666666666E-3</v>
      </c>
      <c r="T332" s="66">
        <f t="shared" si="155"/>
        <v>0</v>
      </c>
      <c r="U332" s="52">
        <f>COUNTIF(L$2:L332,L332)</f>
        <v>115</v>
      </c>
      <c r="V332" s="52">
        <f t="shared" si="156"/>
        <v>331</v>
      </c>
      <c r="W332" s="67">
        <f t="shared" si="157"/>
        <v>4.583333333333333E-2</v>
      </c>
      <c r="X332" s="70">
        <f t="shared" si="158"/>
        <v>4.583333333333333E-2</v>
      </c>
      <c r="Y332" s="72" t="str">
        <f t="shared" si="167"/>
        <v/>
      </c>
      <c r="Z332" s="75" t="str">
        <f t="shared" si="159"/>
        <v/>
      </c>
      <c r="AA332" s="25"/>
      <c r="AB332" s="25"/>
      <c r="AC332" s="44" t="str">
        <f t="shared" si="160"/>
        <v/>
      </c>
      <c r="AD332" s="44" t="str">
        <f t="shared" si="161"/>
        <v/>
      </c>
      <c r="AE332" s="78" t="str">
        <f>IF(AD332="","",COUNTIF($AD$2:AD332,AD332))</f>
        <v/>
      </c>
      <c r="AF332" s="79" t="str">
        <f>IF(AD332="","",SUMIF(AD$2:AD332,AD332,G$2:G332))</f>
        <v/>
      </c>
      <c r="AG332" s="79" t="str">
        <f>IF(AK332&lt;&gt;"",COUNTIF($AK$1:AK331,AK332)+AK332,IF(AL332&lt;&gt;"",COUNTIF($AL$1:AL331,AL332)+AL332,""))</f>
        <v/>
      </c>
      <c r="AH332" s="79" t="str">
        <f t="shared" si="162"/>
        <v/>
      </c>
      <c r="AI332" s="79" t="str">
        <f>IF(AND(J332="M", AH332&lt;&gt;"U/A",AE332=Prizewinners!$J$1),AF332,"")</f>
        <v/>
      </c>
      <c r="AJ332" s="44" t="str">
        <f>IF(AND(J332="F",  AH332&lt;&gt;"U/A",AE332=Prizewinners!$J$16),AF332,"")</f>
        <v/>
      </c>
      <c r="AK332" s="44" t="str">
        <f t="shared" si="171"/>
        <v/>
      </c>
      <c r="AL332" s="44" t="str">
        <f t="shared" si="172"/>
        <v/>
      </c>
      <c r="AM332" s="44" t="str">
        <f t="shared" si="174"/>
        <v/>
      </c>
      <c r="AN332" s="44" t="str">
        <f t="shared" si="168"/>
        <v/>
      </c>
      <c r="AO332" s="44" t="str">
        <f t="shared" si="169"/>
        <v/>
      </c>
      <c r="AP332" s="44" t="str">
        <f t="shared" si="170"/>
        <v/>
      </c>
      <c r="AQ332" s="44" t="str">
        <f t="shared" si="173"/>
        <v/>
      </c>
    </row>
    <row r="333" spans="1:43">
      <c r="A333" s="51" t="str">
        <f t="shared" si="146"/>
        <v>,122</v>
      </c>
      <c r="B333" s="52" t="str">
        <f t="shared" si="147"/>
        <v>,116</v>
      </c>
      <c r="C333" s="50">
        <f t="shared" si="148"/>
        <v>332</v>
      </c>
      <c r="D333" s="7"/>
      <c r="E333" s="52">
        <f t="shared" si="149"/>
        <v>0</v>
      </c>
      <c r="F333" s="51">
        <f>COUNTIF(H$2:H333,H333)</f>
        <v>122</v>
      </c>
      <c r="G333" s="53">
        <f>COUNTIF(J$2:J333,J333)</f>
        <v>116</v>
      </c>
      <c r="H333" s="51" t="str">
        <f t="shared" si="150"/>
        <v/>
      </c>
      <c r="I333" s="52" t="str">
        <f t="shared" si="163"/>
        <v/>
      </c>
      <c r="J333" s="52" t="str">
        <f t="shared" si="164"/>
        <v/>
      </c>
      <c r="K333" s="56" t="str">
        <f t="shared" si="165"/>
        <v/>
      </c>
      <c r="L333" s="56" t="str">
        <f t="shared" si="166"/>
        <v/>
      </c>
      <c r="M333" s="7"/>
      <c r="N333" s="8"/>
      <c r="O333" s="7"/>
      <c r="P333" s="59">
        <f t="shared" si="151"/>
        <v>1</v>
      </c>
      <c r="Q333" s="59">
        <f t="shared" si="152"/>
        <v>6</v>
      </c>
      <c r="R333" s="63">
        <f t="shared" si="153"/>
        <v>4.1666666666666664E-2</v>
      </c>
      <c r="S333" s="66">
        <f t="shared" si="154"/>
        <v>4.1666666666666666E-3</v>
      </c>
      <c r="T333" s="66">
        <f t="shared" si="155"/>
        <v>0</v>
      </c>
      <c r="U333" s="52">
        <f>COUNTIF(L$2:L333,L333)</f>
        <v>116</v>
      </c>
      <c r="V333" s="52">
        <f t="shared" si="156"/>
        <v>332</v>
      </c>
      <c r="W333" s="67">
        <f t="shared" si="157"/>
        <v>4.583333333333333E-2</v>
      </c>
      <c r="X333" s="70">
        <f t="shared" si="158"/>
        <v>4.583333333333333E-2</v>
      </c>
      <c r="Y333" s="72" t="str">
        <f t="shared" si="167"/>
        <v/>
      </c>
      <c r="Z333" s="75" t="str">
        <f t="shared" si="159"/>
        <v/>
      </c>
      <c r="AA333" s="25"/>
      <c r="AB333" s="25"/>
      <c r="AC333" s="44" t="str">
        <f t="shared" si="160"/>
        <v/>
      </c>
      <c r="AD333" s="44" t="str">
        <f t="shared" si="161"/>
        <v/>
      </c>
      <c r="AE333" s="78" t="str">
        <f>IF(AD333="","",COUNTIF($AD$2:AD333,AD333))</f>
        <v/>
      </c>
      <c r="AF333" s="79" t="str">
        <f>IF(AD333="","",SUMIF(AD$2:AD333,AD333,G$2:G333))</f>
        <v/>
      </c>
      <c r="AG333" s="79" t="str">
        <f>IF(AK333&lt;&gt;"",COUNTIF($AK$1:AK332,AK333)+AK333,IF(AL333&lt;&gt;"",COUNTIF($AL$1:AL332,AL333)+AL333,""))</f>
        <v/>
      </c>
      <c r="AH333" s="79" t="str">
        <f t="shared" si="162"/>
        <v/>
      </c>
      <c r="AI333" s="79" t="str">
        <f>IF(AND(J333="M", AH333&lt;&gt;"U/A",AE333=Prizewinners!$J$1),AF333,"")</f>
        <v/>
      </c>
      <c r="AJ333" s="44" t="str">
        <f>IF(AND(J333="F",  AH333&lt;&gt;"U/A",AE333=Prizewinners!$J$16),AF333,"")</f>
        <v/>
      </c>
      <c r="AK333" s="44" t="str">
        <f t="shared" si="171"/>
        <v/>
      </c>
      <c r="AL333" s="44" t="str">
        <f t="shared" si="172"/>
        <v/>
      </c>
      <c r="AM333" s="44" t="str">
        <f t="shared" si="174"/>
        <v/>
      </c>
      <c r="AN333" s="44" t="str">
        <f t="shared" si="168"/>
        <v/>
      </c>
      <c r="AO333" s="44" t="str">
        <f t="shared" si="169"/>
        <v/>
      </c>
      <c r="AP333" s="44" t="str">
        <f t="shared" si="170"/>
        <v/>
      </c>
      <c r="AQ333" s="44" t="str">
        <f t="shared" si="173"/>
        <v/>
      </c>
    </row>
    <row r="334" spans="1:43">
      <c r="A334" s="51" t="str">
        <f t="shared" si="146"/>
        <v>,123</v>
      </c>
      <c r="B334" s="52" t="str">
        <f t="shared" si="147"/>
        <v>,117</v>
      </c>
      <c r="C334" s="50">
        <f t="shared" si="148"/>
        <v>333</v>
      </c>
      <c r="D334" s="7"/>
      <c r="E334" s="52">
        <f t="shared" si="149"/>
        <v>0</v>
      </c>
      <c r="F334" s="51">
        <f>COUNTIF(H$2:H334,H334)</f>
        <v>123</v>
      </c>
      <c r="G334" s="53">
        <f>COUNTIF(J$2:J334,J334)</f>
        <v>117</v>
      </c>
      <c r="H334" s="51" t="str">
        <f t="shared" si="150"/>
        <v/>
      </c>
      <c r="I334" s="52" t="str">
        <f t="shared" si="163"/>
        <v/>
      </c>
      <c r="J334" s="52" t="str">
        <f t="shared" si="164"/>
        <v/>
      </c>
      <c r="K334" s="56" t="str">
        <f t="shared" si="165"/>
        <v/>
      </c>
      <c r="L334" s="56" t="str">
        <f t="shared" si="166"/>
        <v/>
      </c>
      <c r="M334" s="7"/>
      <c r="N334" s="8"/>
      <c r="O334" s="7"/>
      <c r="P334" s="59">
        <f t="shared" si="151"/>
        <v>1</v>
      </c>
      <c r="Q334" s="59">
        <f t="shared" si="152"/>
        <v>6</v>
      </c>
      <c r="R334" s="63">
        <f t="shared" si="153"/>
        <v>4.1666666666666664E-2</v>
      </c>
      <c r="S334" s="66">
        <f t="shared" si="154"/>
        <v>4.1666666666666666E-3</v>
      </c>
      <c r="T334" s="66">
        <f t="shared" si="155"/>
        <v>0</v>
      </c>
      <c r="U334" s="52">
        <f>COUNTIF(L$2:L334,L334)</f>
        <v>117</v>
      </c>
      <c r="V334" s="52">
        <f t="shared" si="156"/>
        <v>333</v>
      </c>
      <c r="W334" s="67">
        <f t="shared" si="157"/>
        <v>4.583333333333333E-2</v>
      </c>
      <c r="X334" s="70">
        <f t="shared" si="158"/>
        <v>4.583333333333333E-2</v>
      </c>
      <c r="Y334" s="72" t="str">
        <f t="shared" si="167"/>
        <v/>
      </c>
      <c r="Z334" s="75" t="str">
        <f t="shared" si="159"/>
        <v/>
      </c>
      <c r="AA334" s="25"/>
      <c r="AB334" s="25"/>
      <c r="AC334" s="44" t="str">
        <f t="shared" si="160"/>
        <v/>
      </c>
      <c r="AD334" s="44" t="str">
        <f t="shared" si="161"/>
        <v/>
      </c>
      <c r="AE334" s="78" t="str">
        <f>IF(AD334="","",COUNTIF($AD$2:AD334,AD334))</f>
        <v/>
      </c>
      <c r="AF334" s="79" t="str">
        <f>IF(AD334="","",SUMIF(AD$2:AD334,AD334,G$2:G334))</f>
        <v/>
      </c>
      <c r="AG334" s="79" t="str">
        <f>IF(AK334&lt;&gt;"",COUNTIF($AK$1:AK333,AK334)+AK334,IF(AL334&lt;&gt;"",COUNTIF($AL$1:AL333,AL334)+AL334,""))</f>
        <v/>
      </c>
      <c r="AH334" s="79" t="str">
        <f t="shared" si="162"/>
        <v/>
      </c>
      <c r="AI334" s="79" t="str">
        <f>IF(AND(J334="M", AH334&lt;&gt;"U/A",AE334=Prizewinners!$J$1),AF334,"")</f>
        <v/>
      </c>
      <c r="AJ334" s="44" t="str">
        <f>IF(AND(J334="F",  AH334&lt;&gt;"U/A",AE334=Prizewinners!$J$16),AF334,"")</f>
        <v/>
      </c>
      <c r="AK334" s="44" t="str">
        <f t="shared" si="171"/>
        <v/>
      </c>
      <c r="AL334" s="44" t="str">
        <f t="shared" si="172"/>
        <v/>
      </c>
      <c r="AM334" s="44" t="str">
        <f t="shared" si="174"/>
        <v/>
      </c>
      <c r="AN334" s="44" t="str">
        <f t="shared" si="168"/>
        <v/>
      </c>
      <c r="AO334" s="44" t="str">
        <f t="shared" si="169"/>
        <v/>
      </c>
      <c r="AP334" s="44" t="str">
        <f t="shared" si="170"/>
        <v/>
      </c>
      <c r="AQ334" s="44" t="str">
        <f t="shared" si="173"/>
        <v/>
      </c>
    </row>
    <row r="335" spans="1:43">
      <c r="A335" s="51" t="str">
        <f t="shared" si="146"/>
        <v>,124</v>
      </c>
      <c r="B335" s="52" t="str">
        <f t="shared" si="147"/>
        <v>,118</v>
      </c>
      <c r="C335" s="50">
        <f t="shared" si="148"/>
        <v>334</v>
      </c>
      <c r="D335" s="7"/>
      <c r="E335" s="52">
        <f t="shared" si="149"/>
        <v>0</v>
      </c>
      <c r="F335" s="51">
        <f>COUNTIF(H$2:H335,H335)</f>
        <v>124</v>
      </c>
      <c r="G335" s="53">
        <f>COUNTIF(J$2:J335,J335)</f>
        <v>118</v>
      </c>
      <c r="H335" s="51" t="str">
        <f t="shared" si="150"/>
        <v/>
      </c>
      <c r="I335" s="52" t="str">
        <f t="shared" si="163"/>
        <v/>
      </c>
      <c r="J335" s="52" t="str">
        <f t="shared" si="164"/>
        <v/>
      </c>
      <c r="K335" s="56" t="str">
        <f t="shared" si="165"/>
        <v/>
      </c>
      <c r="L335" s="56" t="str">
        <f t="shared" si="166"/>
        <v/>
      </c>
      <c r="M335" s="7"/>
      <c r="N335" s="8"/>
      <c r="O335" s="7"/>
      <c r="P335" s="59">
        <f t="shared" si="151"/>
        <v>1</v>
      </c>
      <c r="Q335" s="59">
        <f t="shared" si="152"/>
        <v>6</v>
      </c>
      <c r="R335" s="63">
        <f t="shared" si="153"/>
        <v>4.1666666666666664E-2</v>
      </c>
      <c r="S335" s="66">
        <f t="shared" si="154"/>
        <v>4.1666666666666666E-3</v>
      </c>
      <c r="T335" s="66">
        <f t="shared" si="155"/>
        <v>0</v>
      </c>
      <c r="U335" s="52">
        <f>COUNTIF(L$2:L335,L335)</f>
        <v>118</v>
      </c>
      <c r="V335" s="52">
        <f t="shared" si="156"/>
        <v>334</v>
      </c>
      <c r="W335" s="67">
        <f t="shared" si="157"/>
        <v>4.583333333333333E-2</v>
      </c>
      <c r="X335" s="70">
        <f t="shared" si="158"/>
        <v>4.583333333333333E-2</v>
      </c>
      <c r="Y335" s="72" t="str">
        <f t="shared" si="167"/>
        <v/>
      </c>
      <c r="Z335" s="75" t="str">
        <f t="shared" si="159"/>
        <v/>
      </c>
      <c r="AA335" s="25"/>
      <c r="AB335" s="25"/>
      <c r="AC335" s="44" t="str">
        <f t="shared" si="160"/>
        <v/>
      </c>
      <c r="AD335" s="44" t="str">
        <f t="shared" si="161"/>
        <v/>
      </c>
      <c r="AE335" s="78" t="str">
        <f>IF(AD335="","",COUNTIF($AD$2:AD335,AD335))</f>
        <v/>
      </c>
      <c r="AF335" s="79" t="str">
        <f>IF(AD335="","",SUMIF(AD$2:AD335,AD335,G$2:G335))</f>
        <v/>
      </c>
      <c r="AG335" s="79" t="str">
        <f>IF(AK335&lt;&gt;"",COUNTIF($AK$1:AK334,AK335)+AK335,IF(AL335&lt;&gt;"",COUNTIF($AL$1:AL334,AL335)+AL335,""))</f>
        <v/>
      </c>
      <c r="AH335" s="79" t="str">
        <f t="shared" si="162"/>
        <v/>
      </c>
      <c r="AI335" s="79" t="str">
        <f>IF(AND(J335="M", AH335&lt;&gt;"U/A",AE335=Prizewinners!$J$1),AF335,"")</f>
        <v/>
      </c>
      <c r="AJ335" s="44" t="str">
        <f>IF(AND(J335="F",  AH335&lt;&gt;"U/A",AE335=Prizewinners!$J$16),AF335,"")</f>
        <v/>
      </c>
      <c r="AK335" s="44" t="str">
        <f t="shared" si="171"/>
        <v/>
      </c>
      <c r="AL335" s="44" t="str">
        <f t="shared" si="172"/>
        <v/>
      </c>
      <c r="AM335" s="44" t="str">
        <f t="shared" si="174"/>
        <v/>
      </c>
      <c r="AN335" s="44" t="str">
        <f t="shared" si="168"/>
        <v/>
      </c>
      <c r="AO335" s="44" t="str">
        <f t="shared" si="169"/>
        <v/>
      </c>
      <c r="AP335" s="44" t="str">
        <f t="shared" si="170"/>
        <v/>
      </c>
      <c r="AQ335" s="44" t="str">
        <f t="shared" si="173"/>
        <v/>
      </c>
    </row>
    <row r="336" spans="1:43">
      <c r="A336" s="51" t="str">
        <f t="shared" si="146"/>
        <v>,125</v>
      </c>
      <c r="B336" s="52" t="str">
        <f t="shared" si="147"/>
        <v>,119</v>
      </c>
      <c r="C336" s="50">
        <f t="shared" si="148"/>
        <v>335</v>
      </c>
      <c r="D336" s="7"/>
      <c r="E336" s="52">
        <f t="shared" si="149"/>
        <v>0</v>
      </c>
      <c r="F336" s="51">
        <f>COUNTIF(H$2:H336,H336)</f>
        <v>125</v>
      </c>
      <c r="G336" s="53">
        <f>COUNTIF(J$2:J336,J336)</f>
        <v>119</v>
      </c>
      <c r="H336" s="51" t="str">
        <f t="shared" si="150"/>
        <v/>
      </c>
      <c r="I336" s="52" t="str">
        <f t="shared" si="163"/>
        <v/>
      </c>
      <c r="J336" s="52" t="str">
        <f t="shared" si="164"/>
        <v/>
      </c>
      <c r="K336" s="56" t="str">
        <f t="shared" si="165"/>
        <v/>
      </c>
      <c r="L336" s="56" t="str">
        <f t="shared" si="166"/>
        <v/>
      </c>
      <c r="M336" s="7"/>
      <c r="N336" s="8"/>
      <c r="O336" s="7"/>
      <c r="P336" s="59">
        <f t="shared" si="151"/>
        <v>1</v>
      </c>
      <c r="Q336" s="59">
        <f t="shared" si="152"/>
        <v>6</v>
      </c>
      <c r="R336" s="63">
        <f t="shared" si="153"/>
        <v>4.1666666666666664E-2</v>
      </c>
      <c r="S336" s="66">
        <f t="shared" si="154"/>
        <v>4.1666666666666666E-3</v>
      </c>
      <c r="T336" s="66">
        <f t="shared" si="155"/>
        <v>0</v>
      </c>
      <c r="U336" s="52">
        <f>COUNTIF(L$2:L336,L336)</f>
        <v>119</v>
      </c>
      <c r="V336" s="52">
        <f t="shared" si="156"/>
        <v>335</v>
      </c>
      <c r="W336" s="67">
        <f t="shared" si="157"/>
        <v>4.583333333333333E-2</v>
      </c>
      <c r="X336" s="70">
        <f t="shared" si="158"/>
        <v>4.583333333333333E-2</v>
      </c>
      <c r="Y336" s="72" t="str">
        <f t="shared" si="167"/>
        <v/>
      </c>
      <c r="Z336" s="75" t="str">
        <f t="shared" si="159"/>
        <v/>
      </c>
      <c r="AA336" s="25"/>
      <c r="AB336" s="25"/>
      <c r="AC336" s="44" t="str">
        <f t="shared" si="160"/>
        <v/>
      </c>
      <c r="AD336" s="44" t="str">
        <f t="shared" si="161"/>
        <v/>
      </c>
      <c r="AE336" s="78" t="str">
        <f>IF(AD336="","",COUNTIF($AD$2:AD336,AD336))</f>
        <v/>
      </c>
      <c r="AF336" s="79" t="str">
        <f>IF(AD336="","",SUMIF(AD$2:AD336,AD336,G$2:G336))</f>
        <v/>
      </c>
      <c r="AG336" s="79" t="str">
        <f>IF(AK336&lt;&gt;"",COUNTIF($AK$1:AK335,AK336)+AK336,IF(AL336&lt;&gt;"",COUNTIF($AL$1:AL335,AL336)+AL336,""))</f>
        <v/>
      </c>
      <c r="AH336" s="79" t="str">
        <f t="shared" si="162"/>
        <v/>
      </c>
      <c r="AI336" s="79" t="str">
        <f>IF(AND(J336="M", AH336&lt;&gt;"U/A",AE336=Prizewinners!$J$1),AF336,"")</f>
        <v/>
      </c>
      <c r="AJ336" s="44" t="str">
        <f>IF(AND(J336="F",  AH336&lt;&gt;"U/A",AE336=Prizewinners!$J$16),AF336,"")</f>
        <v/>
      </c>
      <c r="AK336" s="44" t="str">
        <f t="shared" si="171"/>
        <v/>
      </c>
      <c r="AL336" s="44" t="str">
        <f t="shared" si="172"/>
        <v/>
      </c>
      <c r="AM336" s="44" t="str">
        <f t="shared" si="174"/>
        <v/>
      </c>
      <c r="AN336" s="44" t="str">
        <f t="shared" si="168"/>
        <v/>
      </c>
      <c r="AO336" s="44" t="str">
        <f t="shared" si="169"/>
        <v/>
      </c>
      <c r="AP336" s="44" t="str">
        <f t="shared" si="170"/>
        <v/>
      </c>
      <c r="AQ336" s="44" t="str">
        <f t="shared" si="173"/>
        <v/>
      </c>
    </row>
    <row r="337" spans="1:43">
      <c r="A337" s="51" t="str">
        <f t="shared" si="146"/>
        <v>,126</v>
      </c>
      <c r="B337" s="52" t="str">
        <f t="shared" si="147"/>
        <v>,120</v>
      </c>
      <c r="C337" s="50">
        <f t="shared" si="148"/>
        <v>336</v>
      </c>
      <c r="D337" s="7"/>
      <c r="E337" s="52">
        <f t="shared" si="149"/>
        <v>0</v>
      </c>
      <c r="F337" s="51">
        <f>COUNTIF(H$2:H337,H337)</f>
        <v>126</v>
      </c>
      <c r="G337" s="53">
        <f>COUNTIF(J$2:J337,J337)</f>
        <v>120</v>
      </c>
      <c r="H337" s="51" t="str">
        <f t="shared" si="150"/>
        <v/>
      </c>
      <c r="I337" s="52" t="str">
        <f t="shared" si="163"/>
        <v/>
      </c>
      <c r="J337" s="52" t="str">
        <f t="shared" si="164"/>
        <v/>
      </c>
      <c r="K337" s="56" t="str">
        <f t="shared" si="165"/>
        <v/>
      </c>
      <c r="L337" s="56" t="str">
        <f t="shared" si="166"/>
        <v/>
      </c>
      <c r="M337" s="7"/>
      <c r="N337" s="8"/>
      <c r="O337" s="7"/>
      <c r="P337" s="59">
        <f t="shared" si="151"/>
        <v>1</v>
      </c>
      <c r="Q337" s="59">
        <f t="shared" si="152"/>
        <v>6</v>
      </c>
      <c r="R337" s="63">
        <f t="shared" si="153"/>
        <v>4.1666666666666664E-2</v>
      </c>
      <c r="S337" s="66">
        <f t="shared" si="154"/>
        <v>4.1666666666666666E-3</v>
      </c>
      <c r="T337" s="66">
        <f t="shared" si="155"/>
        <v>0</v>
      </c>
      <c r="U337" s="52">
        <f>COUNTIF(L$2:L337,L337)</f>
        <v>120</v>
      </c>
      <c r="V337" s="52">
        <f t="shared" si="156"/>
        <v>336</v>
      </c>
      <c r="W337" s="67">
        <f t="shared" si="157"/>
        <v>4.583333333333333E-2</v>
      </c>
      <c r="X337" s="70">
        <f t="shared" si="158"/>
        <v>4.583333333333333E-2</v>
      </c>
      <c r="Y337" s="72" t="str">
        <f t="shared" si="167"/>
        <v/>
      </c>
      <c r="Z337" s="75" t="str">
        <f t="shared" si="159"/>
        <v/>
      </c>
      <c r="AA337" s="25"/>
      <c r="AB337" s="25"/>
      <c r="AC337" s="44" t="str">
        <f t="shared" si="160"/>
        <v/>
      </c>
      <c r="AD337" s="44" t="str">
        <f t="shared" si="161"/>
        <v/>
      </c>
      <c r="AE337" s="78" t="str">
        <f>IF(AD337="","",COUNTIF($AD$2:AD337,AD337))</f>
        <v/>
      </c>
      <c r="AF337" s="79" t="str">
        <f>IF(AD337="","",SUMIF(AD$2:AD337,AD337,G$2:G337))</f>
        <v/>
      </c>
      <c r="AG337" s="79" t="str">
        <f>IF(AK337&lt;&gt;"",COUNTIF($AK$1:AK336,AK337)+AK337,IF(AL337&lt;&gt;"",COUNTIF($AL$1:AL336,AL337)+AL337,""))</f>
        <v/>
      </c>
      <c r="AH337" s="79" t="str">
        <f t="shared" si="162"/>
        <v/>
      </c>
      <c r="AI337" s="79" t="str">
        <f>IF(AND(J337="M", AH337&lt;&gt;"U/A",AE337=Prizewinners!$J$1),AF337,"")</f>
        <v/>
      </c>
      <c r="AJ337" s="44" t="str">
        <f>IF(AND(J337="F",  AH337&lt;&gt;"U/A",AE337=Prizewinners!$J$16),AF337,"")</f>
        <v/>
      </c>
      <c r="AK337" s="44" t="str">
        <f t="shared" si="171"/>
        <v/>
      </c>
      <c r="AL337" s="44" t="str">
        <f t="shared" si="172"/>
        <v/>
      </c>
      <c r="AM337" s="44" t="str">
        <f t="shared" si="174"/>
        <v/>
      </c>
      <c r="AN337" s="44" t="str">
        <f t="shared" si="168"/>
        <v/>
      </c>
      <c r="AO337" s="44" t="str">
        <f t="shared" si="169"/>
        <v/>
      </c>
      <c r="AP337" s="44" t="str">
        <f t="shared" si="170"/>
        <v/>
      </c>
      <c r="AQ337" s="44" t="str">
        <f t="shared" si="173"/>
        <v/>
      </c>
    </row>
    <row r="338" spans="1:43">
      <c r="A338" s="51" t="str">
        <f t="shared" si="146"/>
        <v>,127</v>
      </c>
      <c r="B338" s="52" t="str">
        <f t="shared" si="147"/>
        <v>,121</v>
      </c>
      <c r="C338" s="50">
        <f t="shared" si="148"/>
        <v>337</v>
      </c>
      <c r="D338" s="7"/>
      <c r="E338" s="52">
        <f t="shared" si="149"/>
        <v>0</v>
      </c>
      <c r="F338" s="51">
        <f>COUNTIF(H$2:H338,H338)</f>
        <v>127</v>
      </c>
      <c r="G338" s="53">
        <f>COUNTIF(J$2:J338,J338)</f>
        <v>121</v>
      </c>
      <c r="H338" s="51" t="str">
        <f t="shared" si="150"/>
        <v/>
      </c>
      <c r="I338" s="52" t="str">
        <f t="shared" si="163"/>
        <v/>
      </c>
      <c r="J338" s="52" t="str">
        <f t="shared" si="164"/>
        <v/>
      </c>
      <c r="K338" s="56" t="str">
        <f t="shared" si="165"/>
        <v/>
      </c>
      <c r="L338" s="56" t="str">
        <f t="shared" si="166"/>
        <v/>
      </c>
      <c r="M338" s="7"/>
      <c r="N338" s="8"/>
      <c r="O338" s="7"/>
      <c r="P338" s="59">
        <f t="shared" si="151"/>
        <v>1</v>
      </c>
      <c r="Q338" s="59">
        <f t="shared" si="152"/>
        <v>6</v>
      </c>
      <c r="R338" s="63">
        <f t="shared" si="153"/>
        <v>4.1666666666666664E-2</v>
      </c>
      <c r="S338" s="66">
        <f t="shared" si="154"/>
        <v>4.1666666666666666E-3</v>
      </c>
      <c r="T338" s="66">
        <f t="shared" si="155"/>
        <v>0</v>
      </c>
      <c r="U338" s="52">
        <f>COUNTIF(L$2:L338,L338)</f>
        <v>121</v>
      </c>
      <c r="V338" s="52">
        <f t="shared" si="156"/>
        <v>337</v>
      </c>
      <c r="W338" s="67">
        <f t="shared" si="157"/>
        <v>4.583333333333333E-2</v>
      </c>
      <c r="X338" s="70">
        <f t="shared" si="158"/>
        <v>4.583333333333333E-2</v>
      </c>
      <c r="Y338" s="72" t="str">
        <f t="shared" si="167"/>
        <v/>
      </c>
      <c r="Z338" s="75" t="str">
        <f t="shared" si="159"/>
        <v/>
      </c>
      <c r="AA338" s="25"/>
      <c r="AB338" s="25"/>
      <c r="AC338" s="44" t="str">
        <f t="shared" si="160"/>
        <v/>
      </c>
      <c r="AD338" s="44" t="str">
        <f t="shared" si="161"/>
        <v/>
      </c>
      <c r="AE338" s="78" t="str">
        <f>IF(AD338="","",COUNTIF($AD$2:AD338,AD338))</f>
        <v/>
      </c>
      <c r="AF338" s="79" t="str">
        <f>IF(AD338="","",SUMIF(AD$2:AD338,AD338,G$2:G338))</f>
        <v/>
      </c>
      <c r="AG338" s="79" t="str">
        <f>IF(AK338&lt;&gt;"",COUNTIF($AK$1:AK337,AK338)+AK338,IF(AL338&lt;&gt;"",COUNTIF($AL$1:AL337,AL338)+AL338,""))</f>
        <v/>
      </c>
      <c r="AH338" s="79" t="str">
        <f t="shared" si="162"/>
        <v/>
      </c>
      <c r="AI338" s="79" t="str">
        <f>IF(AND(J338="M", AH338&lt;&gt;"U/A",AE338=Prizewinners!$J$1),AF338,"")</f>
        <v/>
      </c>
      <c r="AJ338" s="44" t="str">
        <f>IF(AND(J338="F",  AH338&lt;&gt;"U/A",AE338=Prizewinners!$J$16),AF338,"")</f>
        <v/>
      </c>
      <c r="AK338" s="44" t="str">
        <f t="shared" si="171"/>
        <v/>
      </c>
      <c r="AL338" s="44" t="str">
        <f t="shared" si="172"/>
        <v/>
      </c>
      <c r="AM338" s="44" t="str">
        <f t="shared" si="174"/>
        <v/>
      </c>
      <c r="AN338" s="44" t="str">
        <f t="shared" si="168"/>
        <v/>
      </c>
      <c r="AO338" s="44" t="str">
        <f t="shared" si="169"/>
        <v/>
      </c>
      <c r="AP338" s="44" t="str">
        <f t="shared" si="170"/>
        <v/>
      </c>
      <c r="AQ338" s="44" t="str">
        <f t="shared" si="173"/>
        <v/>
      </c>
    </row>
    <row r="339" spans="1:43">
      <c r="A339" s="51" t="str">
        <f t="shared" si="146"/>
        <v>,128</v>
      </c>
      <c r="B339" s="52" t="str">
        <f t="shared" si="147"/>
        <v>,122</v>
      </c>
      <c r="C339" s="50">
        <f t="shared" si="148"/>
        <v>338</v>
      </c>
      <c r="D339" s="7"/>
      <c r="E339" s="52">
        <f t="shared" si="149"/>
        <v>0</v>
      </c>
      <c r="F339" s="51">
        <f>COUNTIF(H$2:H339,H339)</f>
        <v>128</v>
      </c>
      <c r="G339" s="53">
        <f>COUNTIF(J$2:J339,J339)</f>
        <v>122</v>
      </c>
      <c r="H339" s="51" t="str">
        <f t="shared" si="150"/>
        <v/>
      </c>
      <c r="I339" s="52" t="str">
        <f t="shared" si="163"/>
        <v/>
      </c>
      <c r="J339" s="52" t="str">
        <f t="shared" si="164"/>
        <v/>
      </c>
      <c r="K339" s="56" t="str">
        <f t="shared" si="165"/>
        <v/>
      </c>
      <c r="L339" s="56" t="str">
        <f t="shared" si="166"/>
        <v/>
      </c>
      <c r="M339" s="7"/>
      <c r="N339" s="8"/>
      <c r="O339" s="7"/>
      <c r="P339" s="59">
        <f t="shared" si="151"/>
        <v>1</v>
      </c>
      <c r="Q339" s="59">
        <f t="shared" si="152"/>
        <v>6</v>
      </c>
      <c r="R339" s="63">
        <f t="shared" si="153"/>
        <v>4.1666666666666664E-2</v>
      </c>
      <c r="S339" s="66">
        <f t="shared" si="154"/>
        <v>4.1666666666666666E-3</v>
      </c>
      <c r="T339" s="66">
        <f t="shared" si="155"/>
        <v>0</v>
      </c>
      <c r="U339" s="52">
        <f>COUNTIF(L$2:L339,L339)</f>
        <v>122</v>
      </c>
      <c r="V339" s="52">
        <f t="shared" si="156"/>
        <v>338</v>
      </c>
      <c r="W339" s="67">
        <f t="shared" si="157"/>
        <v>4.583333333333333E-2</v>
      </c>
      <c r="X339" s="70">
        <f t="shared" si="158"/>
        <v>4.583333333333333E-2</v>
      </c>
      <c r="Y339" s="72" t="str">
        <f t="shared" si="167"/>
        <v/>
      </c>
      <c r="Z339" s="75" t="str">
        <f t="shared" si="159"/>
        <v/>
      </c>
      <c r="AA339" s="25"/>
      <c r="AB339" s="25"/>
      <c r="AC339" s="44" t="str">
        <f t="shared" si="160"/>
        <v/>
      </c>
      <c r="AD339" s="44" t="str">
        <f t="shared" si="161"/>
        <v/>
      </c>
      <c r="AE339" s="78" t="str">
        <f>IF(AD339="","",COUNTIF($AD$2:AD339,AD339))</f>
        <v/>
      </c>
      <c r="AF339" s="79" t="str">
        <f>IF(AD339="","",SUMIF(AD$2:AD339,AD339,G$2:G339))</f>
        <v/>
      </c>
      <c r="AG339" s="79" t="str">
        <f>IF(AK339&lt;&gt;"",COUNTIF($AK$1:AK338,AK339)+AK339,IF(AL339&lt;&gt;"",COUNTIF($AL$1:AL338,AL339)+AL339,""))</f>
        <v/>
      </c>
      <c r="AH339" s="79" t="str">
        <f t="shared" si="162"/>
        <v/>
      </c>
      <c r="AI339" s="79" t="str">
        <f>IF(AND(J339="M", AH339&lt;&gt;"U/A",AE339=Prizewinners!$J$1),AF339,"")</f>
        <v/>
      </c>
      <c r="AJ339" s="44" t="str">
        <f>IF(AND(J339="F",  AH339&lt;&gt;"U/A",AE339=Prizewinners!$J$16),AF339,"")</f>
        <v/>
      </c>
      <c r="AK339" s="44" t="str">
        <f t="shared" si="171"/>
        <v/>
      </c>
      <c r="AL339" s="44" t="str">
        <f t="shared" si="172"/>
        <v/>
      </c>
      <c r="AM339" s="44" t="str">
        <f t="shared" si="174"/>
        <v/>
      </c>
      <c r="AN339" s="44" t="str">
        <f t="shared" si="168"/>
        <v/>
      </c>
      <c r="AO339" s="44" t="str">
        <f t="shared" si="169"/>
        <v/>
      </c>
      <c r="AP339" s="44" t="str">
        <f t="shared" si="170"/>
        <v/>
      </c>
      <c r="AQ339" s="44" t="str">
        <f t="shared" si="173"/>
        <v/>
      </c>
    </row>
    <row r="340" spans="1:43">
      <c r="A340" s="51" t="str">
        <f t="shared" si="146"/>
        <v>,129</v>
      </c>
      <c r="B340" s="52" t="str">
        <f t="shared" si="147"/>
        <v>,123</v>
      </c>
      <c r="C340" s="50">
        <f t="shared" si="148"/>
        <v>339</v>
      </c>
      <c r="D340" s="7"/>
      <c r="E340" s="52">
        <f t="shared" si="149"/>
        <v>0</v>
      </c>
      <c r="F340" s="51">
        <f>COUNTIF(H$2:H340,H340)</f>
        <v>129</v>
      </c>
      <c r="G340" s="53">
        <f>COUNTIF(J$2:J340,J340)</f>
        <v>123</v>
      </c>
      <c r="H340" s="51" t="str">
        <f t="shared" si="150"/>
        <v/>
      </c>
      <c r="I340" s="52" t="str">
        <f t="shared" si="163"/>
        <v/>
      </c>
      <c r="J340" s="52" t="str">
        <f t="shared" si="164"/>
        <v/>
      </c>
      <c r="K340" s="56" t="str">
        <f t="shared" si="165"/>
        <v/>
      </c>
      <c r="L340" s="56" t="str">
        <f t="shared" si="166"/>
        <v/>
      </c>
      <c r="M340" s="7"/>
      <c r="N340" s="8"/>
      <c r="O340" s="7"/>
      <c r="P340" s="59">
        <f t="shared" si="151"/>
        <v>1</v>
      </c>
      <c r="Q340" s="59">
        <f t="shared" si="152"/>
        <v>6</v>
      </c>
      <c r="R340" s="63">
        <f t="shared" si="153"/>
        <v>4.1666666666666664E-2</v>
      </c>
      <c r="S340" s="66">
        <f t="shared" si="154"/>
        <v>4.1666666666666666E-3</v>
      </c>
      <c r="T340" s="66">
        <f t="shared" si="155"/>
        <v>0</v>
      </c>
      <c r="U340" s="52">
        <f>COUNTIF(L$2:L340,L340)</f>
        <v>123</v>
      </c>
      <c r="V340" s="52">
        <f t="shared" si="156"/>
        <v>339</v>
      </c>
      <c r="W340" s="67">
        <f t="shared" si="157"/>
        <v>4.583333333333333E-2</v>
      </c>
      <c r="X340" s="70">
        <f t="shared" si="158"/>
        <v>4.583333333333333E-2</v>
      </c>
      <c r="Y340" s="72" t="str">
        <f t="shared" si="167"/>
        <v/>
      </c>
      <c r="Z340" s="75" t="str">
        <f t="shared" si="159"/>
        <v/>
      </c>
      <c r="AA340" s="25"/>
      <c r="AB340" s="25"/>
      <c r="AC340" s="44" t="str">
        <f t="shared" si="160"/>
        <v/>
      </c>
      <c r="AD340" s="44" t="str">
        <f t="shared" si="161"/>
        <v/>
      </c>
      <c r="AE340" s="78" t="str">
        <f>IF(AD340="","",COUNTIF($AD$2:AD340,AD340))</f>
        <v/>
      </c>
      <c r="AF340" s="79" t="str">
        <f>IF(AD340="","",SUMIF(AD$2:AD340,AD340,G$2:G340))</f>
        <v/>
      </c>
      <c r="AG340" s="79" t="str">
        <f>IF(AK340&lt;&gt;"",COUNTIF($AK$1:AK339,AK340)+AK340,IF(AL340&lt;&gt;"",COUNTIF($AL$1:AL339,AL340)+AL340,""))</f>
        <v/>
      </c>
      <c r="AH340" s="79" t="str">
        <f t="shared" si="162"/>
        <v/>
      </c>
      <c r="AI340" s="79" t="str">
        <f>IF(AND(J340="M", AH340&lt;&gt;"U/A",AE340=Prizewinners!$J$1),AF340,"")</f>
        <v/>
      </c>
      <c r="AJ340" s="44" t="str">
        <f>IF(AND(J340="F",  AH340&lt;&gt;"U/A",AE340=Prizewinners!$J$16),AF340,"")</f>
        <v/>
      </c>
      <c r="AK340" s="44" t="str">
        <f t="shared" si="171"/>
        <v/>
      </c>
      <c r="AL340" s="44" t="str">
        <f t="shared" si="172"/>
        <v/>
      </c>
      <c r="AM340" s="44" t="str">
        <f t="shared" si="174"/>
        <v/>
      </c>
      <c r="AN340" s="44" t="str">
        <f t="shared" si="168"/>
        <v/>
      </c>
      <c r="AO340" s="44" t="str">
        <f t="shared" si="169"/>
        <v/>
      </c>
      <c r="AP340" s="44" t="str">
        <f t="shared" si="170"/>
        <v/>
      </c>
      <c r="AQ340" s="44" t="str">
        <f t="shared" si="173"/>
        <v/>
      </c>
    </row>
    <row r="341" spans="1:43">
      <c r="A341" s="51" t="str">
        <f t="shared" si="146"/>
        <v>,130</v>
      </c>
      <c r="B341" s="52" t="str">
        <f t="shared" si="147"/>
        <v>,124</v>
      </c>
      <c r="C341" s="50">
        <f t="shared" si="148"/>
        <v>340</v>
      </c>
      <c r="D341" s="7"/>
      <c r="E341" s="52">
        <f t="shared" si="149"/>
        <v>0</v>
      </c>
      <c r="F341" s="51">
        <f>COUNTIF(H$2:H341,H341)</f>
        <v>130</v>
      </c>
      <c r="G341" s="53">
        <f>COUNTIF(J$2:J341,J341)</f>
        <v>124</v>
      </c>
      <c r="H341" s="51" t="str">
        <f t="shared" si="150"/>
        <v/>
      </c>
      <c r="I341" s="52" t="str">
        <f t="shared" si="163"/>
        <v/>
      </c>
      <c r="J341" s="52" t="str">
        <f t="shared" si="164"/>
        <v/>
      </c>
      <c r="K341" s="56" t="str">
        <f t="shared" si="165"/>
        <v/>
      </c>
      <c r="L341" s="56" t="str">
        <f t="shared" si="166"/>
        <v/>
      </c>
      <c r="M341" s="7"/>
      <c r="N341" s="8"/>
      <c r="O341" s="7"/>
      <c r="P341" s="59">
        <f t="shared" si="151"/>
        <v>1</v>
      </c>
      <c r="Q341" s="59">
        <f t="shared" si="152"/>
        <v>6</v>
      </c>
      <c r="R341" s="63">
        <f t="shared" si="153"/>
        <v>4.1666666666666664E-2</v>
      </c>
      <c r="S341" s="66">
        <f t="shared" si="154"/>
        <v>4.1666666666666666E-3</v>
      </c>
      <c r="T341" s="66">
        <f t="shared" si="155"/>
        <v>0</v>
      </c>
      <c r="U341" s="52">
        <f>COUNTIF(L$2:L341,L341)</f>
        <v>124</v>
      </c>
      <c r="V341" s="52">
        <f t="shared" si="156"/>
        <v>340</v>
      </c>
      <c r="W341" s="67">
        <f t="shared" si="157"/>
        <v>4.583333333333333E-2</v>
      </c>
      <c r="X341" s="70">
        <f t="shared" si="158"/>
        <v>4.583333333333333E-2</v>
      </c>
      <c r="Y341" s="72" t="str">
        <f t="shared" si="167"/>
        <v/>
      </c>
      <c r="Z341" s="75" t="str">
        <f t="shared" si="159"/>
        <v/>
      </c>
      <c r="AA341" s="25"/>
      <c r="AB341" s="25"/>
      <c r="AC341" s="44" t="str">
        <f t="shared" si="160"/>
        <v/>
      </c>
      <c r="AD341" s="44" t="str">
        <f t="shared" si="161"/>
        <v/>
      </c>
      <c r="AE341" s="78" t="str">
        <f>IF(AD341="","",COUNTIF($AD$2:AD341,AD341))</f>
        <v/>
      </c>
      <c r="AF341" s="79" t="str">
        <f>IF(AD341="","",SUMIF(AD$2:AD341,AD341,G$2:G341))</f>
        <v/>
      </c>
      <c r="AG341" s="79" t="str">
        <f>IF(AK341&lt;&gt;"",COUNTIF($AK$1:AK340,AK341)+AK341,IF(AL341&lt;&gt;"",COUNTIF($AL$1:AL340,AL341)+AL341,""))</f>
        <v/>
      </c>
      <c r="AH341" s="79" t="str">
        <f t="shared" si="162"/>
        <v/>
      </c>
      <c r="AI341" s="79" t="str">
        <f>IF(AND(J341="M", AH341&lt;&gt;"U/A",AE341=Prizewinners!$J$1),AF341,"")</f>
        <v/>
      </c>
      <c r="AJ341" s="44" t="str">
        <f>IF(AND(J341="F",  AH341&lt;&gt;"U/A",AE341=Prizewinners!$J$16),AF341,"")</f>
        <v/>
      </c>
      <c r="AK341" s="44" t="str">
        <f t="shared" si="171"/>
        <v/>
      </c>
      <c r="AL341" s="44" t="str">
        <f t="shared" si="172"/>
        <v/>
      </c>
      <c r="AM341" s="44" t="str">
        <f t="shared" si="174"/>
        <v/>
      </c>
      <c r="AN341" s="44" t="str">
        <f t="shared" si="168"/>
        <v/>
      </c>
      <c r="AO341" s="44" t="str">
        <f t="shared" si="169"/>
        <v/>
      </c>
      <c r="AP341" s="44" t="str">
        <f t="shared" si="170"/>
        <v/>
      </c>
      <c r="AQ341" s="44" t="str">
        <f t="shared" si="173"/>
        <v/>
      </c>
    </row>
    <row r="342" spans="1:43">
      <c r="A342" s="51" t="str">
        <f t="shared" si="146"/>
        <v>,131</v>
      </c>
      <c r="B342" s="52" t="str">
        <f t="shared" si="147"/>
        <v>,125</v>
      </c>
      <c r="C342" s="50">
        <f t="shared" si="148"/>
        <v>341</v>
      </c>
      <c r="D342" s="7"/>
      <c r="E342" s="52">
        <f t="shared" si="149"/>
        <v>0</v>
      </c>
      <c r="F342" s="51">
        <f>COUNTIF(H$2:H342,H342)</f>
        <v>131</v>
      </c>
      <c r="G342" s="53">
        <f>COUNTIF(J$2:J342,J342)</f>
        <v>125</v>
      </c>
      <c r="H342" s="51" t="str">
        <f t="shared" si="150"/>
        <v/>
      </c>
      <c r="I342" s="52" t="str">
        <f t="shared" si="163"/>
        <v/>
      </c>
      <c r="J342" s="52" t="str">
        <f t="shared" si="164"/>
        <v/>
      </c>
      <c r="K342" s="56" t="str">
        <f t="shared" si="165"/>
        <v/>
      </c>
      <c r="L342" s="56" t="str">
        <f t="shared" si="166"/>
        <v/>
      </c>
      <c r="M342" s="7"/>
      <c r="N342" s="8"/>
      <c r="O342" s="7"/>
      <c r="P342" s="59">
        <f t="shared" si="151"/>
        <v>1</v>
      </c>
      <c r="Q342" s="59">
        <f t="shared" si="152"/>
        <v>6</v>
      </c>
      <c r="R342" s="63">
        <f t="shared" si="153"/>
        <v>4.1666666666666664E-2</v>
      </c>
      <c r="S342" s="66">
        <f t="shared" si="154"/>
        <v>4.1666666666666666E-3</v>
      </c>
      <c r="T342" s="66">
        <f t="shared" si="155"/>
        <v>0</v>
      </c>
      <c r="U342" s="52">
        <f>COUNTIF(L$2:L342,L342)</f>
        <v>125</v>
      </c>
      <c r="V342" s="52">
        <f t="shared" si="156"/>
        <v>341</v>
      </c>
      <c r="W342" s="67">
        <f t="shared" si="157"/>
        <v>4.583333333333333E-2</v>
      </c>
      <c r="X342" s="70">
        <f t="shared" si="158"/>
        <v>4.583333333333333E-2</v>
      </c>
      <c r="Y342" s="72" t="str">
        <f t="shared" si="167"/>
        <v/>
      </c>
      <c r="Z342" s="75" t="str">
        <f t="shared" si="159"/>
        <v/>
      </c>
      <c r="AA342" s="25"/>
      <c r="AB342" s="25"/>
      <c r="AC342" s="44" t="str">
        <f t="shared" si="160"/>
        <v/>
      </c>
      <c r="AD342" s="44" t="str">
        <f t="shared" si="161"/>
        <v/>
      </c>
      <c r="AE342" s="78" t="str">
        <f>IF(AD342="","",COUNTIF($AD$2:AD342,AD342))</f>
        <v/>
      </c>
      <c r="AF342" s="79" t="str">
        <f>IF(AD342="","",SUMIF(AD$2:AD342,AD342,G$2:G342))</f>
        <v/>
      </c>
      <c r="AG342" s="79" t="str">
        <f>IF(AK342&lt;&gt;"",COUNTIF($AK$1:AK341,AK342)+AK342,IF(AL342&lt;&gt;"",COUNTIF($AL$1:AL341,AL342)+AL342,""))</f>
        <v/>
      </c>
      <c r="AH342" s="79" t="str">
        <f t="shared" si="162"/>
        <v/>
      </c>
      <c r="AI342" s="79" t="str">
        <f>IF(AND(J342="M", AH342&lt;&gt;"U/A",AE342=Prizewinners!$J$1),AF342,"")</f>
        <v/>
      </c>
      <c r="AJ342" s="44" t="str">
        <f>IF(AND(J342="F",  AH342&lt;&gt;"U/A",AE342=Prizewinners!$J$16),AF342,"")</f>
        <v/>
      </c>
      <c r="AK342" s="44" t="str">
        <f t="shared" si="171"/>
        <v/>
      </c>
      <c r="AL342" s="44" t="str">
        <f t="shared" si="172"/>
        <v/>
      </c>
      <c r="AM342" s="44" t="str">
        <f t="shared" si="174"/>
        <v/>
      </c>
      <c r="AN342" s="44" t="str">
        <f t="shared" si="168"/>
        <v/>
      </c>
      <c r="AO342" s="44" t="str">
        <f t="shared" si="169"/>
        <v/>
      </c>
      <c r="AP342" s="44" t="str">
        <f t="shared" si="170"/>
        <v/>
      </c>
      <c r="AQ342" s="44" t="str">
        <f t="shared" si="173"/>
        <v/>
      </c>
    </row>
    <row r="343" spans="1:43">
      <c r="A343" s="51" t="str">
        <f t="shared" si="146"/>
        <v>,132</v>
      </c>
      <c r="B343" s="52" t="str">
        <f t="shared" si="147"/>
        <v>,126</v>
      </c>
      <c r="C343" s="50">
        <f t="shared" si="148"/>
        <v>342</v>
      </c>
      <c r="D343" s="7"/>
      <c r="E343" s="52">
        <f t="shared" si="149"/>
        <v>0</v>
      </c>
      <c r="F343" s="51">
        <f>COUNTIF(H$2:H343,H343)</f>
        <v>132</v>
      </c>
      <c r="G343" s="53">
        <f>COUNTIF(J$2:J343,J343)</f>
        <v>126</v>
      </c>
      <c r="H343" s="51" t="str">
        <f t="shared" si="150"/>
        <v/>
      </c>
      <c r="I343" s="52" t="str">
        <f t="shared" si="163"/>
        <v/>
      </c>
      <c r="J343" s="52" t="str">
        <f t="shared" si="164"/>
        <v/>
      </c>
      <c r="K343" s="56" t="str">
        <f t="shared" si="165"/>
        <v/>
      </c>
      <c r="L343" s="56" t="str">
        <f t="shared" si="166"/>
        <v/>
      </c>
      <c r="M343" s="7"/>
      <c r="N343" s="8"/>
      <c r="O343" s="7"/>
      <c r="P343" s="59">
        <f t="shared" si="151"/>
        <v>1</v>
      </c>
      <c r="Q343" s="59">
        <f t="shared" si="152"/>
        <v>6</v>
      </c>
      <c r="R343" s="63">
        <f t="shared" si="153"/>
        <v>4.1666666666666664E-2</v>
      </c>
      <c r="S343" s="66">
        <f t="shared" si="154"/>
        <v>4.1666666666666666E-3</v>
      </c>
      <c r="T343" s="66">
        <f t="shared" si="155"/>
        <v>0</v>
      </c>
      <c r="U343" s="52">
        <f>COUNTIF(L$2:L343,L343)</f>
        <v>126</v>
      </c>
      <c r="V343" s="52">
        <f t="shared" si="156"/>
        <v>342</v>
      </c>
      <c r="W343" s="67">
        <f t="shared" si="157"/>
        <v>4.583333333333333E-2</v>
      </c>
      <c r="X343" s="70">
        <f t="shared" si="158"/>
        <v>4.583333333333333E-2</v>
      </c>
      <c r="Y343" s="72" t="str">
        <f t="shared" si="167"/>
        <v/>
      </c>
      <c r="Z343" s="75" t="str">
        <f t="shared" si="159"/>
        <v/>
      </c>
      <c r="AA343" s="25"/>
      <c r="AB343" s="25"/>
      <c r="AC343" s="44" t="str">
        <f t="shared" si="160"/>
        <v/>
      </c>
      <c r="AD343" s="44" t="str">
        <f t="shared" si="161"/>
        <v/>
      </c>
      <c r="AE343" s="78" t="str">
        <f>IF(AD343="","",COUNTIF($AD$2:AD343,AD343))</f>
        <v/>
      </c>
      <c r="AF343" s="79" t="str">
        <f>IF(AD343="","",SUMIF(AD$2:AD343,AD343,G$2:G343))</f>
        <v/>
      </c>
      <c r="AG343" s="79" t="str">
        <f>IF(AK343&lt;&gt;"",COUNTIF($AK$1:AK342,AK343)+AK343,IF(AL343&lt;&gt;"",COUNTIF($AL$1:AL342,AL343)+AL343,""))</f>
        <v/>
      </c>
      <c r="AH343" s="79" t="str">
        <f t="shared" si="162"/>
        <v/>
      </c>
      <c r="AI343" s="79" t="str">
        <f>IF(AND(J343="M", AH343&lt;&gt;"U/A",AE343=Prizewinners!$J$1),AF343,"")</f>
        <v/>
      </c>
      <c r="AJ343" s="44" t="str">
        <f>IF(AND(J343="F",  AH343&lt;&gt;"U/A",AE343=Prizewinners!$J$16),AF343,"")</f>
        <v/>
      </c>
      <c r="AK343" s="44" t="str">
        <f t="shared" si="171"/>
        <v/>
      </c>
      <c r="AL343" s="44" t="str">
        <f t="shared" si="172"/>
        <v/>
      </c>
      <c r="AM343" s="44" t="str">
        <f t="shared" si="174"/>
        <v/>
      </c>
      <c r="AN343" s="44" t="str">
        <f t="shared" si="168"/>
        <v/>
      </c>
      <c r="AO343" s="44" t="str">
        <f t="shared" si="169"/>
        <v/>
      </c>
      <c r="AP343" s="44" t="str">
        <f t="shared" si="170"/>
        <v/>
      </c>
      <c r="AQ343" s="44" t="str">
        <f t="shared" si="173"/>
        <v/>
      </c>
    </row>
    <row r="344" spans="1:43">
      <c r="A344" s="51" t="str">
        <f t="shared" si="146"/>
        <v>,133</v>
      </c>
      <c r="B344" s="52" t="str">
        <f t="shared" si="147"/>
        <v>,127</v>
      </c>
      <c r="C344" s="50">
        <f t="shared" si="148"/>
        <v>343</v>
      </c>
      <c r="D344" s="7"/>
      <c r="E344" s="52">
        <f t="shared" si="149"/>
        <v>0</v>
      </c>
      <c r="F344" s="51">
        <f>COUNTIF(H$2:H344,H344)</f>
        <v>133</v>
      </c>
      <c r="G344" s="53">
        <f>COUNTIF(J$2:J344,J344)</f>
        <v>127</v>
      </c>
      <c r="H344" s="51" t="str">
        <f t="shared" si="150"/>
        <v/>
      </c>
      <c r="I344" s="52" t="str">
        <f t="shared" si="163"/>
        <v/>
      </c>
      <c r="J344" s="52" t="str">
        <f t="shared" si="164"/>
        <v/>
      </c>
      <c r="K344" s="56" t="str">
        <f t="shared" si="165"/>
        <v/>
      </c>
      <c r="L344" s="56" t="str">
        <f t="shared" si="166"/>
        <v/>
      </c>
      <c r="M344" s="7"/>
      <c r="N344" s="8"/>
      <c r="O344" s="7"/>
      <c r="P344" s="59">
        <f t="shared" si="151"/>
        <v>1</v>
      </c>
      <c r="Q344" s="59">
        <f t="shared" si="152"/>
        <v>6</v>
      </c>
      <c r="R344" s="63">
        <f t="shared" si="153"/>
        <v>4.1666666666666664E-2</v>
      </c>
      <c r="S344" s="66">
        <f t="shared" si="154"/>
        <v>4.1666666666666666E-3</v>
      </c>
      <c r="T344" s="66">
        <f t="shared" si="155"/>
        <v>0</v>
      </c>
      <c r="U344" s="52">
        <f>COUNTIF(L$2:L344,L344)</f>
        <v>127</v>
      </c>
      <c r="V344" s="52">
        <f t="shared" si="156"/>
        <v>343</v>
      </c>
      <c r="W344" s="67">
        <f t="shared" si="157"/>
        <v>4.583333333333333E-2</v>
      </c>
      <c r="X344" s="70">
        <f t="shared" si="158"/>
        <v>4.583333333333333E-2</v>
      </c>
      <c r="Y344" s="72" t="str">
        <f t="shared" si="167"/>
        <v/>
      </c>
      <c r="Z344" s="75" t="str">
        <f t="shared" si="159"/>
        <v/>
      </c>
      <c r="AA344" s="25"/>
      <c r="AB344" s="25"/>
      <c r="AC344" s="44" t="str">
        <f t="shared" si="160"/>
        <v/>
      </c>
      <c r="AD344" s="44" t="str">
        <f t="shared" si="161"/>
        <v/>
      </c>
      <c r="AE344" s="78" t="str">
        <f>IF(AD344="","",COUNTIF($AD$2:AD344,AD344))</f>
        <v/>
      </c>
      <c r="AF344" s="79" t="str">
        <f>IF(AD344="","",SUMIF(AD$2:AD344,AD344,G$2:G344))</f>
        <v/>
      </c>
      <c r="AG344" s="79" t="str">
        <f>IF(AK344&lt;&gt;"",COUNTIF($AK$1:AK343,AK344)+AK344,IF(AL344&lt;&gt;"",COUNTIF($AL$1:AL343,AL344)+AL344,""))</f>
        <v/>
      </c>
      <c r="AH344" s="79" t="str">
        <f t="shared" si="162"/>
        <v/>
      </c>
      <c r="AI344" s="79" t="str">
        <f>IF(AND(J344="M", AH344&lt;&gt;"U/A",AE344=Prizewinners!$J$1),AF344,"")</f>
        <v/>
      </c>
      <c r="AJ344" s="44" t="str">
        <f>IF(AND(J344="F",  AH344&lt;&gt;"U/A",AE344=Prizewinners!$J$16),AF344,"")</f>
        <v/>
      </c>
      <c r="AK344" s="44" t="str">
        <f t="shared" si="171"/>
        <v/>
      </c>
      <c r="AL344" s="44" t="str">
        <f t="shared" si="172"/>
        <v/>
      </c>
      <c r="AM344" s="44" t="str">
        <f t="shared" si="174"/>
        <v/>
      </c>
      <c r="AN344" s="44" t="str">
        <f t="shared" si="168"/>
        <v/>
      </c>
      <c r="AO344" s="44" t="str">
        <f t="shared" si="169"/>
        <v/>
      </c>
      <c r="AP344" s="44" t="str">
        <f t="shared" si="170"/>
        <v/>
      </c>
      <c r="AQ344" s="44" t="str">
        <f t="shared" si="173"/>
        <v/>
      </c>
    </row>
    <row r="345" spans="1:43">
      <c r="A345" s="51" t="str">
        <f t="shared" si="146"/>
        <v>,134</v>
      </c>
      <c r="B345" s="52" t="str">
        <f t="shared" si="147"/>
        <v>,128</v>
      </c>
      <c r="C345" s="50">
        <f t="shared" si="148"/>
        <v>344</v>
      </c>
      <c r="D345" s="7"/>
      <c r="E345" s="52">
        <f t="shared" si="149"/>
        <v>0</v>
      </c>
      <c r="F345" s="51">
        <f>COUNTIF(H$2:H345,H345)</f>
        <v>134</v>
      </c>
      <c r="G345" s="53">
        <f>COUNTIF(J$2:J345,J345)</f>
        <v>128</v>
      </c>
      <c r="H345" s="51" t="str">
        <f t="shared" si="150"/>
        <v/>
      </c>
      <c r="I345" s="52" t="str">
        <f t="shared" si="163"/>
        <v/>
      </c>
      <c r="J345" s="52" t="str">
        <f t="shared" si="164"/>
        <v/>
      </c>
      <c r="K345" s="56" t="str">
        <f t="shared" si="165"/>
        <v/>
      </c>
      <c r="L345" s="56" t="str">
        <f t="shared" si="166"/>
        <v/>
      </c>
      <c r="M345" s="7"/>
      <c r="N345" s="8"/>
      <c r="O345" s="7"/>
      <c r="P345" s="59">
        <f t="shared" si="151"/>
        <v>1</v>
      </c>
      <c r="Q345" s="59">
        <f t="shared" si="152"/>
        <v>6</v>
      </c>
      <c r="R345" s="63">
        <f t="shared" si="153"/>
        <v>4.1666666666666664E-2</v>
      </c>
      <c r="S345" s="66">
        <f t="shared" si="154"/>
        <v>4.1666666666666666E-3</v>
      </c>
      <c r="T345" s="66">
        <f t="shared" si="155"/>
        <v>0</v>
      </c>
      <c r="U345" s="52">
        <f>COUNTIF(L$2:L345,L345)</f>
        <v>128</v>
      </c>
      <c r="V345" s="52">
        <f t="shared" si="156"/>
        <v>344</v>
      </c>
      <c r="W345" s="67">
        <f t="shared" si="157"/>
        <v>4.583333333333333E-2</v>
      </c>
      <c r="X345" s="70">
        <f t="shared" si="158"/>
        <v>4.583333333333333E-2</v>
      </c>
      <c r="Y345" s="72" t="str">
        <f t="shared" si="167"/>
        <v/>
      </c>
      <c r="Z345" s="75" t="str">
        <f t="shared" si="159"/>
        <v/>
      </c>
      <c r="AA345" s="25"/>
      <c r="AB345" s="25"/>
      <c r="AC345" s="44" t="str">
        <f t="shared" si="160"/>
        <v/>
      </c>
      <c r="AD345" s="44" t="str">
        <f t="shared" si="161"/>
        <v/>
      </c>
      <c r="AE345" s="78" t="str">
        <f>IF(AD345="","",COUNTIF($AD$2:AD345,AD345))</f>
        <v/>
      </c>
      <c r="AF345" s="79" t="str">
        <f>IF(AD345="","",SUMIF(AD$2:AD345,AD345,G$2:G345))</f>
        <v/>
      </c>
      <c r="AG345" s="79" t="str">
        <f>IF(AK345&lt;&gt;"",COUNTIF($AK$1:AK344,AK345)+AK345,IF(AL345&lt;&gt;"",COUNTIF($AL$1:AL344,AL345)+AL345,""))</f>
        <v/>
      </c>
      <c r="AH345" s="79" t="str">
        <f t="shared" si="162"/>
        <v/>
      </c>
      <c r="AI345" s="79" t="str">
        <f>IF(AND(J345="M", AH345&lt;&gt;"U/A",AE345=Prizewinners!$J$1),AF345,"")</f>
        <v/>
      </c>
      <c r="AJ345" s="44" t="str">
        <f>IF(AND(J345="F",  AH345&lt;&gt;"U/A",AE345=Prizewinners!$J$16),AF345,"")</f>
        <v/>
      </c>
      <c r="AK345" s="44" t="str">
        <f t="shared" si="171"/>
        <v/>
      </c>
      <c r="AL345" s="44" t="str">
        <f t="shared" si="172"/>
        <v/>
      </c>
      <c r="AM345" s="44" t="str">
        <f t="shared" si="174"/>
        <v/>
      </c>
      <c r="AN345" s="44" t="str">
        <f t="shared" si="168"/>
        <v/>
      </c>
      <c r="AO345" s="44" t="str">
        <f t="shared" si="169"/>
        <v/>
      </c>
      <c r="AP345" s="44" t="str">
        <f t="shared" si="170"/>
        <v/>
      </c>
      <c r="AQ345" s="44" t="str">
        <f t="shared" si="173"/>
        <v/>
      </c>
    </row>
    <row r="346" spans="1:43">
      <c r="A346" s="51" t="str">
        <f t="shared" si="146"/>
        <v>,135</v>
      </c>
      <c r="B346" s="52" t="str">
        <f t="shared" si="147"/>
        <v>,129</v>
      </c>
      <c r="C346" s="50">
        <f t="shared" si="148"/>
        <v>345</v>
      </c>
      <c r="D346" s="7"/>
      <c r="E346" s="52">
        <f t="shared" si="149"/>
        <v>0</v>
      </c>
      <c r="F346" s="51">
        <f>COUNTIF(H$2:H346,H346)</f>
        <v>135</v>
      </c>
      <c r="G346" s="53">
        <f>COUNTIF(J$2:J346,J346)</f>
        <v>129</v>
      </c>
      <c r="H346" s="51" t="str">
        <f t="shared" si="150"/>
        <v/>
      </c>
      <c r="I346" s="52" t="str">
        <f t="shared" si="163"/>
        <v/>
      </c>
      <c r="J346" s="52" t="str">
        <f t="shared" si="164"/>
        <v/>
      </c>
      <c r="K346" s="56" t="str">
        <f t="shared" si="165"/>
        <v/>
      </c>
      <c r="L346" s="56" t="str">
        <f t="shared" si="166"/>
        <v/>
      </c>
      <c r="M346" s="7"/>
      <c r="N346" s="8"/>
      <c r="O346" s="7"/>
      <c r="P346" s="59">
        <f t="shared" si="151"/>
        <v>1</v>
      </c>
      <c r="Q346" s="59">
        <f t="shared" si="152"/>
        <v>6</v>
      </c>
      <c r="R346" s="63">
        <f t="shared" si="153"/>
        <v>4.1666666666666664E-2</v>
      </c>
      <c r="S346" s="66">
        <f t="shared" si="154"/>
        <v>4.1666666666666666E-3</v>
      </c>
      <c r="T346" s="66">
        <f t="shared" si="155"/>
        <v>0</v>
      </c>
      <c r="U346" s="52">
        <f>COUNTIF(L$2:L346,L346)</f>
        <v>129</v>
      </c>
      <c r="V346" s="52">
        <f t="shared" si="156"/>
        <v>345</v>
      </c>
      <c r="W346" s="67">
        <f t="shared" si="157"/>
        <v>4.583333333333333E-2</v>
      </c>
      <c r="X346" s="70">
        <f t="shared" si="158"/>
        <v>4.583333333333333E-2</v>
      </c>
      <c r="Y346" s="72" t="str">
        <f t="shared" si="167"/>
        <v/>
      </c>
      <c r="Z346" s="75" t="str">
        <f t="shared" si="159"/>
        <v/>
      </c>
      <c r="AA346" s="25"/>
      <c r="AB346" s="25"/>
      <c r="AC346" s="44" t="str">
        <f t="shared" si="160"/>
        <v/>
      </c>
      <c r="AD346" s="44" t="str">
        <f t="shared" si="161"/>
        <v/>
      </c>
      <c r="AE346" s="78" t="str">
        <f>IF(AD346="","",COUNTIF($AD$2:AD346,AD346))</f>
        <v/>
      </c>
      <c r="AF346" s="79" t="str">
        <f>IF(AD346="","",SUMIF(AD$2:AD346,AD346,G$2:G346))</f>
        <v/>
      </c>
      <c r="AG346" s="79" t="str">
        <f>IF(AK346&lt;&gt;"",COUNTIF($AK$1:AK345,AK346)+AK346,IF(AL346&lt;&gt;"",COUNTIF($AL$1:AL345,AL346)+AL346,""))</f>
        <v/>
      </c>
      <c r="AH346" s="79" t="str">
        <f t="shared" si="162"/>
        <v/>
      </c>
      <c r="AI346" s="79" t="str">
        <f>IF(AND(J346="M", AH346&lt;&gt;"U/A",AE346=Prizewinners!$J$1),AF346,"")</f>
        <v/>
      </c>
      <c r="AJ346" s="44" t="str">
        <f>IF(AND(J346="F",  AH346&lt;&gt;"U/A",AE346=Prizewinners!$J$16),AF346,"")</f>
        <v/>
      </c>
      <c r="AK346" s="44" t="str">
        <f t="shared" si="171"/>
        <v/>
      </c>
      <c r="AL346" s="44" t="str">
        <f t="shared" si="172"/>
        <v/>
      </c>
      <c r="AM346" s="44" t="str">
        <f t="shared" si="174"/>
        <v/>
      </c>
      <c r="AN346" s="44" t="str">
        <f t="shared" si="168"/>
        <v/>
      </c>
      <c r="AO346" s="44" t="str">
        <f t="shared" si="169"/>
        <v/>
      </c>
      <c r="AP346" s="44" t="str">
        <f t="shared" si="170"/>
        <v/>
      </c>
      <c r="AQ346" s="44" t="str">
        <f t="shared" si="173"/>
        <v/>
      </c>
    </row>
    <row r="347" spans="1:43">
      <c r="A347" s="51" t="str">
        <f t="shared" si="146"/>
        <v>,136</v>
      </c>
      <c r="B347" s="52" t="str">
        <f t="shared" si="147"/>
        <v>,130</v>
      </c>
      <c r="C347" s="50">
        <f t="shared" si="148"/>
        <v>346</v>
      </c>
      <c r="D347" s="7"/>
      <c r="E347" s="52">
        <f t="shared" si="149"/>
        <v>0</v>
      </c>
      <c r="F347" s="51">
        <f>COUNTIF(H$2:H347,H347)</f>
        <v>136</v>
      </c>
      <c r="G347" s="53">
        <f>COUNTIF(J$2:J347,J347)</f>
        <v>130</v>
      </c>
      <c r="H347" s="51" t="str">
        <f t="shared" si="150"/>
        <v/>
      </c>
      <c r="I347" s="52" t="str">
        <f t="shared" si="163"/>
        <v/>
      </c>
      <c r="J347" s="52" t="str">
        <f t="shared" si="164"/>
        <v/>
      </c>
      <c r="K347" s="56" t="str">
        <f t="shared" si="165"/>
        <v/>
      </c>
      <c r="L347" s="56" t="str">
        <f t="shared" si="166"/>
        <v/>
      </c>
      <c r="M347" s="7"/>
      <c r="N347" s="8"/>
      <c r="O347" s="7"/>
      <c r="P347" s="59">
        <f t="shared" si="151"/>
        <v>1</v>
      </c>
      <c r="Q347" s="59">
        <f t="shared" si="152"/>
        <v>6</v>
      </c>
      <c r="R347" s="63">
        <f t="shared" si="153"/>
        <v>4.1666666666666664E-2</v>
      </c>
      <c r="S347" s="66">
        <f t="shared" si="154"/>
        <v>4.1666666666666666E-3</v>
      </c>
      <c r="T347" s="66">
        <f t="shared" si="155"/>
        <v>0</v>
      </c>
      <c r="U347" s="52">
        <f>COUNTIF(L$2:L347,L347)</f>
        <v>130</v>
      </c>
      <c r="V347" s="52">
        <f t="shared" si="156"/>
        <v>346</v>
      </c>
      <c r="W347" s="67">
        <f t="shared" si="157"/>
        <v>4.583333333333333E-2</v>
      </c>
      <c r="X347" s="70">
        <f t="shared" si="158"/>
        <v>4.583333333333333E-2</v>
      </c>
      <c r="Y347" s="72" t="str">
        <f t="shared" si="167"/>
        <v/>
      </c>
      <c r="Z347" s="75" t="str">
        <f t="shared" si="159"/>
        <v/>
      </c>
      <c r="AA347" s="25"/>
      <c r="AB347" s="25"/>
      <c r="AC347" s="44" t="str">
        <f t="shared" si="160"/>
        <v/>
      </c>
      <c r="AD347" s="44" t="str">
        <f t="shared" si="161"/>
        <v/>
      </c>
      <c r="AE347" s="78" t="str">
        <f>IF(AD347="","",COUNTIF($AD$2:AD347,AD347))</f>
        <v/>
      </c>
      <c r="AF347" s="79" t="str">
        <f>IF(AD347="","",SUMIF(AD$2:AD347,AD347,G$2:G347))</f>
        <v/>
      </c>
      <c r="AG347" s="79" t="str">
        <f>IF(AK347&lt;&gt;"",COUNTIF($AK$1:AK346,AK347)+AK347,IF(AL347&lt;&gt;"",COUNTIF($AL$1:AL346,AL347)+AL347,""))</f>
        <v/>
      </c>
      <c r="AH347" s="79" t="str">
        <f t="shared" si="162"/>
        <v/>
      </c>
      <c r="AI347" s="79" t="str">
        <f>IF(AND(J347="M", AH347&lt;&gt;"U/A",AE347=Prizewinners!$J$1),AF347,"")</f>
        <v/>
      </c>
      <c r="AJ347" s="44" t="str">
        <f>IF(AND(J347="F",  AH347&lt;&gt;"U/A",AE347=Prizewinners!$J$16),AF347,"")</f>
        <v/>
      </c>
      <c r="AK347" s="44" t="str">
        <f t="shared" si="171"/>
        <v/>
      </c>
      <c r="AL347" s="44" t="str">
        <f t="shared" si="172"/>
        <v/>
      </c>
      <c r="AM347" s="44" t="str">
        <f t="shared" si="174"/>
        <v/>
      </c>
      <c r="AN347" s="44" t="str">
        <f t="shared" si="168"/>
        <v/>
      </c>
      <c r="AO347" s="44" t="str">
        <f t="shared" si="169"/>
        <v/>
      </c>
      <c r="AP347" s="44" t="str">
        <f t="shared" si="170"/>
        <v/>
      </c>
      <c r="AQ347" s="44" t="str">
        <f t="shared" si="173"/>
        <v/>
      </c>
    </row>
    <row r="348" spans="1:43">
      <c r="A348" s="51" t="str">
        <f t="shared" si="146"/>
        <v>,137</v>
      </c>
      <c r="B348" s="52" t="str">
        <f t="shared" si="147"/>
        <v>,131</v>
      </c>
      <c r="C348" s="50">
        <f t="shared" si="148"/>
        <v>347</v>
      </c>
      <c r="D348" s="7"/>
      <c r="E348" s="52">
        <f t="shared" si="149"/>
        <v>0</v>
      </c>
      <c r="F348" s="51">
        <f>COUNTIF(H$2:H348,H348)</f>
        <v>137</v>
      </c>
      <c r="G348" s="53">
        <f>COUNTIF(J$2:J348,J348)</f>
        <v>131</v>
      </c>
      <c r="H348" s="51" t="str">
        <f t="shared" si="150"/>
        <v/>
      </c>
      <c r="I348" s="52" t="str">
        <f t="shared" si="163"/>
        <v/>
      </c>
      <c r="J348" s="52" t="str">
        <f t="shared" si="164"/>
        <v/>
      </c>
      <c r="K348" s="56" t="str">
        <f t="shared" si="165"/>
        <v/>
      </c>
      <c r="L348" s="56" t="str">
        <f t="shared" si="166"/>
        <v/>
      </c>
      <c r="M348" s="7"/>
      <c r="N348" s="8"/>
      <c r="O348" s="7"/>
      <c r="P348" s="59">
        <f t="shared" si="151"/>
        <v>1</v>
      </c>
      <c r="Q348" s="59">
        <f t="shared" si="152"/>
        <v>6</v>
      </c>
      <c r="R348" s="63">
        <f t="shared" si="153"/>
        <v>4.1666666666666664E-2</v>
      </c>
      <c r="S348" s="66">
        <f t="shared" si="154"/>
        <v>4.1666666666666666E-3</v>
      </c>
      <c r="T348" s="66">
        <f t="shared" si="155"/>
        <v>0</v>
      </c>
      <c r="U348" s="52">
        <f>COUNTIF(L$2:L348,L348)</f>
        <v>131</v>
      </c>
      <c r="V348" s="52">
        <f t="shared" si="156"/>
        <v>347</v>
      </c>
      <c r="W348" s="67">
        <f t="shared" si="157"/>
        <v>4.583333333333333E-2</v>
      </c>
      <c r="X348" s="70">
        <f t="shared" si="158"/>
        <v>4.583333333333333E-2</v>
      </c>
      <c r="Y348" s="72" t="str">
        <f t="shared" si="167"/>
        <v/>
      </c>
      <c r="Z348" s="75" t="str">
        <f t="shared" si="159"/>
        <v/>
      </c>
      <c r="AA348" s="25"/>
      <c r="AB348" s="25"/>
      <c r="AC348" s="44" t="str">
        <f t="shared" si="160"/>
        <v/>
      </c>
      <c r="AD348" s="44" t="str">
        <f t="shared" si="161"/>
        <v/>
      </c>
      <c r="AE348" s="78" t="str">
        <f>IF(AD348="","",COUNTIF($AD$2:AD348,AD348))</f>
        <v/>
      </c>
      <c r="AF348" s="79" t="str">
        <f>IF(AD348="","",SUMIF(AD$2:AD348,AD348,G$2:G348))</f>
        <v/>
      </c>
      <c r="AG348" s="79" t="str">
        <f>IF(AK348&lt;&gt;"",COUNTIF($AK$1:AK347,AK348)+AK348,IF(AL348&lt;&gt;"",COUNTIF($AL$1:AL347,AL348)+AL348,""))</f>
        <v/>
      </c>
      <c r="AH348" s="79" t="str">
        <f t="shared" si="162"/>
        <v/>
      </c>
      <c r="AI348" s="79" t="str">
        <f>IF(AND(J348="M", AH348&lt;&gt;"U/A",AE348=Prizewinners!$J$1),AF348,"")</f>
        <v/>
      </c>
      <c r="AJ348" s="44" t="str">
        <f>IF(AND(J348="F",  AH348&lt;&gt;"U/A",AE348=Prizewinners!$J$16),AF348,"")</f>
        <v/>
      </c>
      <c r="AK348" s="44" t="str">
        <f t="shared" si="171"/>
        <v/>
      </c>
      <c r="AL348" s="44" t="str">
        <f t="shared" si="172"/>
        <v/>
      </c>
      <c r="AM348" s="44" t="str">
        <f t="shared" si="174"/>
        <v/>
      </c>
      <c r="AN348" s="44" t="str">
        <f t="shared" si="168"/>
        <v/>
      </c>
      <c r="AO348" s="44" t="str">
        <f t="shared" si="169"/>
        <v/>
      </c>
      <c r="AP348" s="44" t="str">
        <f t="shared" si="170"/>
        <v/>
      </c>
      <c r="AQ348" s="44" t="str">
        <f t="shared" si="173"/>
        <v/>
      </c>
    </row>
    <row r="349" spans="1:43">
      <c r="A349" s="51" t="str">
        <f t="shared" si="146"/>
        <v>,138</v>
      </c>
      <c r="B349" s="52" t="str">
        <f t="shared" si="147"/>
        <v>,132</v>
      </c>
      <c r="C349" s="50">
        <f t="shared" si="148"/>
        <v>348</v>
      </c>
      <c r="D349" s="7"/>
      <c r="E349" s="52">
        <f t="shared" si="149"/>
        <v>0</v>
      </c>
      <c r="F349" s="51">
        <f>COUNTIF(H$2:H349,H349)</f>
        <v>138</v>
      </c>
      <c r="G349" s="53">
        <f>COUNTIF(J$2:J349,J349)</f>
        <v>132</v>
      </c>
      <c r="H349" s="51" t="str">
        <f t="shared" si="150"/>
        <v/>
      </c>
      <c r="I349" s="52" t="str">
        <f t="shared" si="163"/>
        <v/>
      </c>
      <c r="J349" s="52" t="str">
        <f t="shared" si="164"/>
        <v/>
      </c>
      <c r="K349" s="56" t="str">
        <f t="shared" si="165"/>
        <v/>
      </c>
      <c r="L349" s="56" t="str">
        <f t="shared" si="166"/>
        <v/>
      </c>
      <c r="M349" s="7"/>
      <c r="N349" s="8"/>
      <c r="O349" s="7"/>
      <c r="P349" s="59">
        <f t="shared" si="151"/>
        <v>1</v>
      </c>
      <c r="Q349" s="59">
        <f t="shared" si="152"/>
        <v>6</v>
      </c>
      <c r="R349" s="63">
        <f t="shared" si="153"/>
        <v>4.1666666666666664E-2</v>
      </c>
      <c r="S349" s="66">
        <f t="shared" si="154"/>
        <v>4.1666666666666666E-3</v>
      </c>
      <c r="T349" s="66">
        <f t="shared" si="155"/>
        <v>0</v>
      </c>
      <c r="U349" s="52">
        <f>COUNTIF(L$2:L349,L349)</f>
        <v>132</v>
      </c>
      <c r="V349" s="52">
        <f t="shared" si="156"/>
        <v>348</v>
      </c>
      <c r="W349" s="67">
        <f t="shared" si="157"/>
        <v>4.583333333333333E-2</v>
      </c>
      <c r="X349" s="70">
        <f t="shared" si="158"/>
        <v>4.583333333333333E-2</v>
      </c>
      <c r="Y349" s="72" t="str">
        <f t="shared" si="167"/>
        <v/>
      </c>
      <c r="Z349" s="75" t="str">
        <f t="shared" si="159"/>
        <v/>
      </c>
      <c r="AA349" s="25"/>
      <c r="AB349" s="25"/>
      <c r="AC349" s="44" t="str">
        <f t="shared" si="160"/>
        <v/>
      </c>
      <c r="AD349" s="44" t="str">
        <f t="shared" si="161"/>
        <v/>
      </c>
      <c r="AE349" s="78" t="str">
        <f>IF(AD349="","",COUNTIF($AD$2:AD349,AD349))</f>
        <v/>
      </c>
      <c r="AF349" s="79" t="str">
        <f>IF(AD349="","",SUMIF(AD$2:AD349,AD349,G$2:G349))</f>
        <v/>
      </c>
      <c r="AG349" s="79" t="str">
        <f>IF(AK349&lt;&gt;"",COUNTIF($AK$1:AK348,AK349)+AK349,IF(AL349&lt;&gt;"",COUNTIF($AL$1:AL348,AL349)+AL349,""))</f>
        <v/>
      </c>
      <c r="AH349" s="79" t="str">
        <f t="shared" si="162"/>
        <v/>
      </c>
      <c r="AI349" s="79" t="str">
        <f>IF(AND(J349="M", AH349&lt;&gt;"U/A",AE349=Prizewinners!$J$1),AF349,"")</f>
        <v/>
      </c>
      <c r="AJ349" s="44" t="str">
        <f>IF(AND(J349="F",  AH349&lt;&gt;"U/A",AE349=Prizewinners!$J$16),AF349,"")</f>
        <v/>
      </c>
      <c r="AK349" s="44" t="str">
        <f t="shared" si="171"/>
        <v/>
      </c>
      <c r="AL349" s="44" t="str">
        <f t="shared" si="172"/>
        <v/>
      </c>
      <c r="AM349" s="44" t="str">
        <f t="shared" si="174"/>
        <v/>
      </c>
      <c r="AN349" s="44" t="str">
        <f t="shared" si="168"/>
        <v/>
      </c>
      <c r="AO349" s="44" t="str">
        <f t="shared" si="169"/>
        <v/>
      </c>
      <c r="AP349" s="44" t="str">
        <f t="shared" si="170"/>
        <v/>
      </c>
      <c r="AQ349" s="44" t="str">
        <f t="shared" si="173"/>
        <v/>
      </c>
    </row>
    <row r="350" spans="1:43">
      <c r="A350" s="51" t="str">
        <f t="shared" si="146"/>
        <v>,139</v>
      </c>
      <c r="B350" s="52" t="str">
        <f t="shared" si="147"/>
        <v>,133</v>
      </c>
      <c r="C350" s="50">
        <f t="shared" si="148"/>
        <v>349</v>
      </c>
      <c r="D350" s="7"/>
      <c r="E350" s="52">
        <f t="shared" si="149"/>
        <v>0</v>
      </c>
      <c r="F350" s="51">
        <f>COUNTIF(H$2:H350,H350)</f>
        <v>139</v>
      </c>
      <c r="G350" s="53">
        <f>COUNTIF(J$2:J350,J350)</f>
        <v>133</v>
      </c>
      <c r="H350" s="51" t="str">
        <f t="shared" si="150"/>
        <v/>
      </c>
      <c r="I350" s="52" t="str">
        <f t="shared" si="163"/>
        <v/>
      </c>
      <c r="J350" s="52" t="str">
        <f t="shared" si="164"/>
        <v/>
      </c>
      <c r="K350" s="56" t="str">
        <f t="shared" si="165"/>
        <v/>
      </c>
      <c r="L350" s="56" t="str">
        <f t="shared" si="166"/>
        <v/>
      </c>
      <c r="M350" s="7"/>
      <c r="N350" s="8"/>
      <c r="O350" s="7"/>
      <c r="P350" s="59">
        <f t="shared" si="151"/>
        <v>1</v>
      </c>
      <c r="Q350" s="59">
        <f t="shared" si="152"/>
        <v>6</v>
      </c>
      <c r="R350" s="63">
        <f t="shared" si="153"/>
        <v>4.1666666666666664E-2</v>
      </c>
      <c r="S350" s="66">
        <f t="shared" si="154"/>
        <v>4.1666666666666666E-3</v>
      </c>
      <c r="T350" s="66">
        <f t="shared" si="155"/>
        <v>0</v>
      </c>
      <c r="U350" s="52">
        <f>COUNTIF(L$2:L350,L350)</f>
        <v>133</v>
      </c>
      <c r="V350" s="52">
        <f t="shared" si="156"/>
        <v>349</v>
      </c>
      <c r="W350" s="67">
        <f t="shared" si="157"/>
        <v>4.583333333333333E-2</v>
      </c>
      <c r="X350" s="70">
        <f t="shared" si="158"/>
        <v>4.583333333333333E-2</v>
      </c>
      <c r="Y350" s="72" t="str">
        <f t="shared" si="167"/>
        <v/>
      </c>
      <c r="Z350" s="75" t="str">
        <f t="shared" si="159"/>
        <v/>
      </c>
      <c r="AA350" s="25"/>
      <c r="AB350" s="25"/>
      <c r="AC350" s="44" t="str">
        <f t="shared" si="160"/>
        <v/>
      </c>
      <c r="AD350" s="44" t="str">
        <f t="shared" si="161"/>
        <v/>
      </c>
      <c r="AE350" s="78" t="str">
        <f>IF(AD350="","",COUNTIF($AD$2:AD350,AD350))</f>
        <v/>
      </c>
      <c r="AF350" s="79" t="str">
        <f>IF(AD350="","",SUMIF(AD$2:AD350,AD350,G$2:G350))</f>
        <v/>
      </c>
      <c r="AG350" s="79" t="str">
        <f>IF(AK350&lt;&gt;"",COUNTIF($AK$1:AK349,AK350)+AK350,IF(AL350&lt;&gt;"",COUNTIF($AL$1:AL349,AL350)+AL350,""))</f>
        <v/>
      </c>
      <c r="AH350" s="79" t="str">
        <f t="shared" si="162"/>
        <v/>
      </c>
      <c r="AI350" s="79" t="str">
        <f>IF(AND(J350="M", AH350&lt;&gt;"U/A",AE350=Prizewinners!$J$1),AF350,"")</f>
        <v/>
      </c>
      <c r="AJ350" s="44" t="str">
        <f>IF(AND(J350="F",  AH350&lt;&gt;"U/A",AE350=Prizewinners!$J$16),AF350,"")</f>
        <v/>
      </c>
      <c r="AK350" s="44" t="str">
        <f t="shared" si="171"/>
        <v/>
      </c>
      <c r="AL350" s="44" t="str">
        <f t="shared" si="172"/>
        <v/>
      </c>
      <c r="AM350" s="44" t="str">
        <f t="shared" si="174"/>
        <v/>
      </c>
      <c r="AN350" s="44" t="str">
        <f t="shared" si="168"/>
        <v/>
      </c>
      <c r="AO350" s="44" t="str">
        <f t="shared" si="169"/>
        <v/>
      </c>
      <c r="AP350" s="44" t="str">
        <f t="shared" si="170"/>
        <v/>
      </c>
      <c r="AQ350" s="44" t="str">
        <f t="shared" si="173"/>
        <v/>
      </c>
    </row>
    <row r="351" spans="1:43">
      <c r="A351" s="51" t="str">
        <f t="shared" si="146"/>
        <v>,140</v>
      </c>
      <c r="B351" s="52" t="str">
        <f t="shared" si="147"/>
        <v>,134</v>
      </c>
      <c r="C351" s="50">
        <f t="shared" si="148"/>
        <v>350</v>
      </c>
      <c r="D351" s="7"/>
      <c r="E351" s="52">
        <f t="shared" si="149"/>
        <v>0</v>
      </c>
      <c r="F351" s="51">
        <f>COUNTIF(H$2:H351,H351)</f>
        <v>140</v>
      </c>
      <c r="G351" s="53">
        <f>COUNTIF(J$2:J351,J351)</f>
        <v>134</v>
      </c>
      <c r="H351" s="51" t="str">
        <f t="shared" si="150"/>
        <v/>
      </c>
      <c r="I351" s="52" t="str">
        <f t="shared" si="163"/>
        <v/>
      </c>
      <c r="J351" s="52" t="str">
        <f t="shared" si="164"/>
        <v/>
      </c>
      <c r="K351" s="56" t="str">
        <f t="shared" si="165"/>
        <v/>
      </c>
      <c r="L351" s="56" t="str">
        <f t="shared" si="166"/>
        <v/>
      </c>
      <c r="M351" s="7"/>
      <c r="N351" s="8"/>
      <c r="O351" s="7"/>
      <c r="P351" s="59">
        <f t="shared" si="151"/>
        <v>1</v>
      </c>
      <c r="Q351" s="59">
        <f t="shared" si="152"/>
        <v>6</v>
      </c>
      <c r="R351" s="63">
        <f t="shared" si="153"/>
        <v>4.1666666666666664E-2</v>
      </c>
      <c r="S351" s="66">
        <f t="shared" si="154"/>
        <v>4.1666666666666666E-3</v>
      </c>
      <c r="T351" s="66">
        <f t="shared" si="155"/>
        <v>0</v>
      </c>
      <c r="U351" s="52">
        <f>COUNTIF(L$2:L351,L351)</f>
        <v>134</v>
      </c>
      <c r="V351" s="52">
        <f t="shared" si="156"/>
        <v>350</v>
      </c>
      <c r="W351" s="67">
        <f t="shared" si="157"/>
        <v>4.583333333333333E-2</v>
      </c>
      <c r="X351" s="70">
        <f t="shared" si="158"/>
        <v>4.583333333333333E-2</v>
      </c>
      <c r="Y351" s="72" t="str">
        <f t="shared" si="167"/>
        <v/>
      </c>
      <c r="Z351" s="75" t="str">
        <f t="shared" si="159"/>
        <v/>
      </c>
      <c r="AA351" s="25"/>
      <c r="AB351" s="25"/>
      <c r="AC351" s="44" t="str">
        <f t="shared" si="160"/>
        <v/>
      </c>
      <c r="AD351" s="44" t="str">
        <f t="shared" si="161"/>
        <v/>
      </c>
      <c r="AE351" s="78" t="str">
        <f>IF(AD351="","",COUNTIF($AD$2:AD351,AD351))</f>
        <v/>
      </c>
      <c r="AF351" s="79" t="str">
        <f>IF(AD351="","",SUMIF(AD$2:AD351,AD351,G$2:G351))</f>
        <v/>
      </c>
      <c r="AG351" s="79" t="str">
        <f>IF(AK351&lt;&gt;"",COUNTIF($AK$1:AK350,AK351)+AK351,IF(AL351&lt;&gt;"",COUNTIF($AL$1:AL350,AL351)+AL351,""))</f>
        <v/>
      </c>
      <c r="AH351" s="79" t="str">
        <f t="shared" si="162"/>
        <v/>
      </c>
      <c r="AI351" s="79" t="str">
        <f>IF(AND(J351="M", AH351&lt;&gt;"U/A",AE351=Prizewinners!$J$1),AF351,"")</f>
        <v/>
      </c>
      <c r="AJ351" s="44" t="str">
        <f>IF(AND(J351="F",  AH351&lt;&gt;"U/A",AE351=Prizewinners!$J$16),AF351,"")</f>
        <v/>
      </c>
      <c r="AK351" s="44" t="str">
        <f t="shared" si="171"/>
        <v/>
      </c>
      <c r="AL351" s="44" t="str">
        <f t="shared" si="172"/>
        <v/>
      </c>
      <c r="AM351" s="44" t="str">
        <f t="shared" si="174"/>
        <v/>
      </c>
      <c r="AN351" s="44" t="str">
        <f t="shared" si="168"/>
        <v/>
      </c>
      <c r="AO351" s="44" t="str">
        <f t="shared" si="169"/>
        <v/>
      </c>
      <c r="AP351" s="44" t="str">
        <f t="shared" si="170"/>
        <v/>
      </c>
      <c r="AQ351" s="44" t="str">
        <f t="shared" si="173"/>
        <v/>
      </c>
    </row>
    <row r="352" spans="1:43">
      <c r="A352" s="51" t="str">
        <f t="shared" si="146"/>
        <v>,141</v>
      </c>
      <c r="B352" s="52" t="str">
        <f t="shared" si="147"/>
        <v>,135</v>
      </c>
      <c r="C352" s="50">
        <f t="shared" si="148"/>
        <v>351</v>
      </c>
      <c r="D352" s="7"/>
      <c r="E352" s="52">
        <f t="shared" si="149"/>
        <v>0</v>
      </c>
      <c r="F352" s="51">
        <f>COUNTIF(H$2:H352,H352)</f>
        <v>141</v>
      </c>
      <c r="G352" s="53">
        <f>COUNTIF(J$2:J352,J352)</f>
        <v>135</v>
      </c>
      <c r="H352" s="51" t="str">
        <f t="shared" si="150"/>
        <v/>
      </c>
      <c r="I352" s="52" t="str">
        <f t="shared" si="163"/>
        <v/>
      </c>
      <c r="J352" s="52" t="str">
        <f t="shared" si="164"/>
        <v/>
      </c>
      <c r="K352" s="56" t="str">
        <f t="shared" si="165"/>
        <v/>
      </c>
      <c r="L352" s="56" t="str">
        <f t="shared" si="166"/>
        <v/>
      </c>
      <c r="M352" s="7"/>
      <c r="N352" s="8"/>
      <c r="O352" s="7"/>
      <c r="P352" s="59">
        <f t="shared" si="151"/>
        <v>1</v>
      </c>
      <c r="Q352" s="59">
        <f t="shared" si="152"/>
        <v>6</v>
      </c>
      <c r="R352" s="63">
        <f t="shared" si="153"/>
        <v>4.1666666666666664E-2</v>
      </c>
      <c r="S352" s="66">
        <f t="shared" si="154"/>
        <v>4.1666666666666666E-3</v>
      </c>
      <c r="T352" s="66">
        <f t="shared" si="155"/>
        <v>0</v>
      </c>
      <c r="U352" s="52">
        <f>COUNTIF(L$2:L352,L352)</f>
        <v>135</v>
      </c>
      <c r="V352" s="52">
        <f t="shared" si="156"/>
        <v>351</v>
      </c>
      <c r="W352" s="67">
        <f t="shared" si="157"/>
        <v>4.583333333333333E-2</v>
      </c>
      <c r="X352" s="70">
        <f t="shared" si="158"/>
        <v>4.583333333333333E-2</v>
      </c>
      <c r="Y352" s="72" t="str">
        <f t="shared" si="167"/>
        <v/>
      </c>
      <c r="Z352" s="75" t="str">
        <f t="shared" si="159"/>
        <v/>
      </c>
      <c r="AA352" s="25"/>
      <c r="AB352" s="25"/>
      <c r="AC352" s="44" t="str">
        <f t="shared" si="160"/>
        <v/>
      </c>
      <c r="AD352" s="44" t="str">
        <f t="shared" si="161"/>
        <v/>
      </c>
      <c r="AE352" s="78" t="str">
        <f>IF(AD352="","",COUNTIF($AD$2:AD352,AD352))</f>
        <v/>
      </c>
      <c r="AF352" s="79" t="str">
        <f>IF(AD352="","",SUMIF(AD$2:AD352,AD352,G$2:G352))</f>
        <v/>
      </c>
      <c r="AG352" s="79" t="str">
        <f>IF(AK352&lt;&gt;"",COUNTIF($AK$1:AK351,AK352)+AK352,IF(AL352&lt;&gt;"",COUNTIF($AL$1:AL351,AL352)+AL352,""))</f>
        <v/>
      </c>
      <c r="AH352" s="79" t="str">
        <f t="shared" si="162"/>
        <v/>
      </c>
      <c r="AI352" s="79" t="str">
        <f>IF(AND(J352="M", AH352&lt;&gt;"U/A",AE352=Prizewinners!$J$1),AF352,"")</f>
        <v/>
      </c>
      <c r="AJ352" s="44" t="str">
        <f>IF(AND(J352="F",  AH352&lt;&gt;"U/A",AE352=Prizewinners!$J$16),AF352,"")</f>
        <v/>
      </c>
      <c r="AK352" s="44" t="str">
        <f t="shared" si="171"/>
        <v/>
      </c>
      <c r="AL352" s="44" t="str">
        <f t="shared" si="172"/>
        <v/>
      </c>
      <c r="AM352" s="44" t="str">
        <f t="shared" si="174"/>
        <v/>
      </c>
      <c r="AN352" s="44" t="str">
        <f t="shared" si="168"/>
        <v/>
      </c>
      <c r="AO352" s="44" t="str">
        <f t="shared" si="169"/>
        <v/>
      </c>
      <c r="AP352" s="44" t="str">
        <f t="shared" si="170"/>
        <v/>
      </c>
      <c r="AQ352" s="44" t="str">
        <f t="shared" si="173"/>
        <v/>
      </c>
    </row>
    <row r="353" spans="1:43">
      <c r="A353" s="51" t="str">
        <f t="shared" si="146"/>
        <v>,142</v>
      </c>
      <c r="B353" s="52" t="str">
        <f t="shared" si="147"/>
        <v>,136</v>
      </c>
      <c r="C353" s="50">
        <f t="shared" si="148"/>
        <v>352</v>
      </c>
      <c r="D353" s="7"/>
      <c r="E353" s="52">
        <f t="shared" si="149"/>
        <v>0</v>
      </c>
      <c r="F353" s="51">
        <f>COUNTIF(H$2:H353,H353)</f>
        <v>142</v>
      </c>
      <c r="G353" s="53">
        <f>COUNTIF(J$2:J353,J353)</f>
        <v>136</v>
      </c>
      <c r="H353" s="51" t="str">
        <f t="shared" si="150"/>
        <v/>
      </c>
      <c r="I353" s="52" t="str">
        <f t="shared" si="163"/>
        <v/>
      </c>
      <c r="J353" s="52" t="str">
        <f t="shared" si="164"/>
        <v/>
      </c>
      <c r="K353" s="56" t="str">
        <f t="shared" si="165"/>
        <v/>
      </c>
      <c r="L353" s="56" t="str">
        <f t="shared" si="166"/>
        <v/>
      </c>
      <c r="M353" s="7"/>
      <c r="N353" s="8"/>
      <c r="O353" s="7"/>
      <c r="P353" s="59">
        <f t="shared" si="151"/>
        <v>1</v>
      </c>
      <c r="Q353" s="59">
        <f t="shared" si="152"/>
        <v>6</v>
      </c>
      <c r="R353" s="63">
        <f t="shared" si="153"/>
        <v>4.1666666666666664E-2</v>
      </c>
      <c r="S353" s="66">
        <f t="shared" si="154"/>
        <v>4.1666666666666666E-3</v>
      </c>
      <c r="T353" s="66">
        <f t="shared" si="155"/>
        <v>0</v>
      </c>
      <c r="U353" s="52">
        <f>COUNTIF(L$2:L353,L353)</f>
        <v>136</v>
      </c>
      <c r="V353" s="52">
        <f t="shared" si="156"/>
        <v>352</v>
      </c>
      <c r="W353" s="67">
        <f t="shared" si="157"/>
        <v>4.583333333333333E-2</v>
      </c>
      <c r="X353" s="70">
        <f t="shared" si="158"/>
        <v>4.583333333333333E-2</v>
      </c>
      <c r="Y353" s="72" t="str">
        <f t="shared" si="167"/>
        <v/>
      </c>
      <c r="Z353" s="75" t="str">
        <f t="shared" si="159"/>
        <v/>
      </c>
      <c r="AA353" s="25"/>
      <c r="AB353" s="25"/>
      <c r="AC353" s="44" t="str">
        <f t="shared" si="160"/>
        <v/>
      </c>
      <c r="AD353" s="44" t="str">
        <f t="shared" si="161"/>
        <v/>
      </c>
      <c r="AE353" s="78" t="str">
        <f>IF(AD353="","",COUNTIF($AD$2:AD353,AD353))</f>
        <v/>
      </c>
      <c r="AF353" s="79" t="str">
        <f>IF(AD353="","",SUMIF(AD$2:AD353,AD353,G$2:G353))</f>
        <v/>
      </c>
      <c r="AG353" s="79" t="str">
        <f>IF(AK353&lt;&gt;"",COUNTIF($AK$1:AK352,AK353)+AK353,IF(AL353&lt;&gt;"",COUNTIF($AL$1:AL352,AL353)+AL353,""))</f>
        <v/>
      </c>
      <c r="AH353" s="79" t="str">
        <f t="shared" si="162"/>
        <v/>
      </c>
      <c r="AI353" s="79" t="str">
        <f>IF(AND(J353="M", AH353&lt;&gt;"U/A",AE353=Prizewinners!$J$1),AF353,"")</f>
        <v/>
      </c>
      <c r="AJ353" s="44" t="str">
        <f>IF(AND(J353="F",  AH353&lt;&gt;"U/A",AE353=Prizewinners!$J$16),AF353,"")</f>
        <v/>
      </c>
      <c r="AK353" s="44" t="str">
        <f t="shared" si="171"/>
        <v/>
      </c>
      <c r="AL353" s="44" t="str">
        <f t="shared" si="172"/>
        <v/>
      </c>
      <c r="AM353" s="44" t="str">
        <f t="shared" si="174"/>
        <v/>
      </c>
      <c r="AN353" s="44" t="str">
        <f t="shared" si="168"/>
        <v/>
      </c>
      <c r="AO353" s="44" t="str">
        <f t="shared" si="169"/>
        <v/>
      </c>
      <c r="AP353" s="44" t="str">
        <f t="shared" si="170"/>
        <v/>
      </c>
      <c r="AQ353" s="44" t="str">
        <f t="shared" si="173"/>
        <v/>
      </c>
    </row>
    <row r="354" spans="1:43">
      <c r="A354" s="51" t="str">
        <f t="shared" si="146"/>
        <v>,143</v>
      </c>
      <c r="B354" s="52" t="str">
        <f t="shared" si="147"/>
        <v>,137</v>
      </c>
      <c r="C354" s="50">
        <f t="shared" si="148"/>
        <v>353</v>
      </c>
      <c r="D354" s="7"/>
      <c r="E354" s="52">
        <f t="shared" si="149"/>
        <v>0</v>
      </c>
      <c r="F354" s="51">
        <f>COUNTIF(H$2:H354,H354)</f>
        <v>143</v>
      </c>
      <c r="G354" s="53">
        <f>COUNTIF(J$2:J354,J354)</f>
        <v>137</v>
      </c>
      <c r="H354" s="51" t="str">
        <f t="shared" si="150"/>
        <v/>
      </c>
      <c r="I354" s="52" t="str">
        <f t="shared" si="163"/>
        <v/>
      </c>
      <c r="J354" s="52" t="str">
        <f t="shared" si="164"/>
        <v/>
      </c>
      <c r="K354" s="56" t="str">
        <f t="shared" si="165"/>
        <v/>
      </c>
      <c r="L354" s="56" t="str">
        <f t="shared" si="166"/>
        <v/>
      </c>
      <c r="M354" s="7"/>
      <c r="N354" s="8"/>
      <c r="O354" s="7"/>
      <c r="P354" s="59">
        <f t="shared" si="151"/>
        <v>1</v>
      </c>
      <c r="Q354" s="59">
        <f t="shared" si="152"/>
        <v>6</v>
      </c>
      <c r="R354" s="63">
        <f t="shared" si="153"/>
        <v>4.1666666666666664E-2</v>
      </c>
      <c r="S354" s="66">
        <f t="shared" si="154"/>
        <v>4.1666666666666666E-3</v>
      </c>
      <c r="T354" s="66">
        <f t="shared" si="155"/>
        <v>0</v>
      </c>
      <c r="U354" s="52">
        <f>COUNTIF(L$2:L354,L354)</f>
        <v>137</v>
      </c>
      <c r="V354" s="52">
        <f t="shared" si="156"/>
        <v>353</v>
      </c>
      <c r="W354" s="67">
        <f t="shared" si="157"/>
        <v>4.583333333333333E-2</v>
      </c>
      <c r="X354" s="70">
        <f t="shared" si="158"/>
        <v>4.583333333333333E-2</v>
      </c>
      <c r="Y354" s="72" t="str">
        <f t="shared" si="167"/>
        <v/>
      </c>
      <c r="Z354" s="75" t="str">
        <f t="shared" si="159"/>
        <v/>
      </c>
      <c r="AA354" s="25"/>
      <c r="AB354" s="25"/>
      <c r="AC354" s="44" t="str">
        <f t="shared" si="160"/>
        <v/>
      </c>
      <c r="AD354" s="44" t="str">
        <f t="shared" si="161"/>
        <v/>
      </c>
      <c r="AE354" s="78" t="str">
        <f>IF(AD354="","",COUNTIF($AD$2:AD354,AD354))</f>
        <v/>
      </c>
      <c r="AF354" s="79" t="str">
        <f>IF(AD354="","",SUMIF(AD$2:AD354,AD354,G$2:G354))</f>
        <v/>
      </c>
      <c r="AG354" s="79" t="str">
        <f>IF(AK354&lt;&gt;"",COUNTIF($AK$1:AK353,AK354)+AK354,IF(AL354&lt;&gt;"",COUNTIF($AL$1:AL353,AL354)+AL354,""))</f>
        <v/>
      </c>
      <c r="AH354" s="79" t="str">
        <f t="shared" si="162"/>
        <v/>
      </c>
      <c r="AI354" s="79" t="str">
        <f>IF(AND(J354="M", AH354&lt;&gt;"U/A",AE354=Prizewinners!$J$1),AF354,"")</f>
        <v/>
      </c>
      <c r="AJ354" s="44" t="str">
        <f>IF(AND(J354="F",  AH354&lt;&gt;"U/A",AE354=Prizewinners!$J$16),AF354,"")</f>
        <v/>
      </c>
      <c r="AK354" s="44" t="str">
        <f t="shared" si="171"/>
        <v/>
      </c>
      <c r="AL354" s="44" t="str">
        <f t="shared" si="172"/>
        <v/>
      </c>
      <c r="AM354" s="44" t="str">
        <f t="shared" si="174"/>
        <v/>
      </c>
      <c r="AN354" s="44" t="str">
        <f t="shared" si="168"/>
        <v/>
      </c>
      <c r="AO354" s="44" t="str">
        <f t="shared" si="169"/>
        <v/>
      </c>
      <c r="AP354" s="44" t="str">
        <f t="shared" si="170"/>
        <v/>
      </c>
      <c r="AQ354" s="44" t="str">
        <f t="shared" si="173"/>
        <v/>
      </c>
    </row>
    <row r="355" spans="1:43">
      <c r="A355" s="51" t="str">
        <f t="shared" si="146"/>
        <v>,144</v>
      </c>
      <c r="B355" s="52" t="str">
        <f t="shared" si="147"/>
        <v>,138</v>
      </c>
      <c r="C355" s="50">
        <f t="shared" si="148"/>
        <v>354</v>
      </c>
      <c r="D355" s="7"/>
      <c r="E355" s="52">
        <f t="shared" si="149"/>
        <v>0</v>
      </c>
      <c r="F355" s="51">
        <f>COUNTIF(H$2:H355,H355)</f>
        <v>144</v>
      </c>
      <c r="G355" s="53">
        <f>COUNTIF(J$2:J355,J355)</f>
        <v>138</v>
      </c>
      <c r="H355" s="51" t="str">
        <f t="shared" si="150"/>
        <v/>
      </c>
      <c r="I355" s="52" t="str">
        <f t="shared" si="163"/>
        <v/>
      </c>
      <c r="J355" s="52" t="str">
        <f t="shared" si="164"/>
        <v/>
      </c>
      <c r="K355" s="56" t="str">
        <f t="shared" si="165"/>
        <v/>
      </c>
      <c r="L355" s="56" t="str">
        <f t="shared" si="166"/>
        <v/>
      </c>
      <c r="M355" s="7"/>
      <c r="N355" s="8"/>
      <c r="O355" s="7"/>
      <c r="P355" s="59">
        <f t="shared" si="151"/>
        <v>1</v>
      </c>
      <c r="Q355" s="59">
        <f t="shared" si="152"/>
        <v>6</v>
      </c>
      <c r="R355" s="63">
        <f t="shared" si="153"/>
        <v>4.1666666666666664E-2</v>
      </c>
      <c r="S355" s="66">
        <f t="shared" si="154"/>
        <v>4.1666666666666666E-3</v>
      </c>
      <c r="T355" s="66">
        <f t="shared" si="155"/>
        <v>0</v>
      </c>
      <c r="U355" s="52">
        <f>COUNTIF(L$2:L355,L355)</f>
        <v>138</v>
      </c>
      <c r="V355" s="52">
        <f t="shared" si="156"/>
        <v>354</v>
      </c>
      <c r="W355" s="67">
        <f t="shared" si="157"/>
        <v>4.583333333333333E-2</v>
      </c>
      <c r="X355" s="70">
        <f t="shared" si="158"/>
        <v>4.583333333333333E-2</v>
      </c>
      <c r="Y355" s="72" t="str">
        <f t="shared" si="167"/>
        <v/>
      </c>
      <c r="Z355" s="75" t="str">
        <f t="shared" si="159"/>
        <v/>
      </c>
      <c r="AA355" s="25"/>
      <c r="AB355" s="25"/>
      <c r="AC355" s="44" t="str">
        <f t="shared" si="160"/>
        <v/>
      </c>
      <c r="AD355" s="44" t="str">
        <f t="shared" si="161"/>
        <v/>
      </c>
      <c r="AE355" s="78" t="str">
        <f>IF(AD355="","",COUNTIF($AD$2:AD355,AD355))</f>
        <v/>
      </c>
      <c r="AF355" s="79" t="str">
        <f>IF(AD355="","",SUMIF(AD$2:AD355,AD355,G$2:G355))</f>
        <v/>
      </c>
      <c r="AG355" s="79" t="str">
        <f>IF(AK355&lt;&gt;"",COUNTIF($AK$1:AK354,AK355)+AK355,IF(AL355&lt;&gt;"",COUNTIF($AL$1:AL354,AL355)+AL355,""))</f>
        <v/>
      </c>
      <c r="AH355" s="79" t="str">
        <f t="shared" si="162"/>
        <v/>
      </c>
      <c r="AI355" s="79" t="str">
        <f>IF(AND(J355="M", AH355&lt;&gt;"U/A",AE355=Prizewinners!$J$1),AF355,"")</f>
        <v/>
      </c>
      <c r="AJ355" s="44" t="str">
        <f>IF(AND(J355="F",  AH355&lt;&gt;"U/A",AE355=Prizewinners!$J$16),AF355,"")</f>
        <v/>
      </c>
      <c r="AK355" s="44" t="str">
        <f t="shared" si="171"/>
        <v/>
      </c>
      <c r="AL355" s="44" t="str">
        <f t="shared" si="172"/>
        <v/>
      </c>
      <c r="AM355" s="44" t="str">
        <f t="shared" si="174"/>
        <v/>
      </c>
      <c r="AN355" s="44" t="str">
        <f t="shared" si="168"/>
        <v/>
      </c>
      <c r="AO355" s="44" t="str">
        <f t="shared" si="169"/>
        <v/>
      </c>
      <c r="AP355" s="44" t="str">
        <f t="shared" si="170"/>
        <v/>
      </c>
      <c r="AQ355" s="44" t="str">
        <f t="shared" si="173"/>
        <v/>
      </c>
    </row>
    <row r="356" spans="1:43">
      <c r="A356" s="51" t="str">
        <f t="shared" si="146"/>
        <v>,145</v>
      </c>
      <c r="B356" s="52" t="str">
        <f t="shared" si="147"/>
        <v>,139</v>
      </c>
      <c r="C356" s="50">
        <f t="shared" si="148"/>
        <v>355</v>
      </c>
      <c r="D356" s="7"/>
      <c r="E356" s="52">
        <f t="shared" si="149"/>
        <v>0</v>
      </c>
      <c r="F356" s="51">
        <f>COUNTIF(H$2:H356,H356)</f>
        <v>145</v>
      </c>
      <c r="G356" s="53">
        <f>COUNTIF(J$2:J356,J356)</f>
        <v>139</v>
      </c>
      <c r="H356" s="51" t="str">
        <f t="shared" si="150"/>
        <v/>
      </c>
      <c r="I356" s="52" t="str">
        <f t="shared" si="163"/>
        <v/>
      </c>
      <c r="J356" s="52" t="str">
        <f t="shared" si="164"/>
        <v/>
      </c>
      <c r="K356" s="56" t="str">
        <f t="shared" si="165"/>
        <v/>
      </c>
      <c r="L356" s="56" t="str">
        <f t="shared" si="166"/>
        <v/>
      </c>
      <c r="M356" s="7"/>
      <c r="N356" s="8"/>
      <c r="O356" s="7"/>
      <c r="P356" s="59">
        <f t="shared" si="151"/>
        <v>1</v>
      </c>
      <c r="Q356" s="59">
        <f t="shared" si="152"/>
        <v>6</v>
      </c>
      <c r="R356" s="63">
        <f t="shared" si="153"/>
        <v>4.1666666666666664E-2</v>
      </c>
      <c r="S356" s="66">
        <f t="shared" si="154"/>
        <v>4.1666666666666666E-3</v>
      </c>
      <c r="T356" s="66">
        <f t="shared" si="155"/>
        <v>0</v>
      </c>
      <c r="U356" s="52">
        <f>COUNTIF(L$2:L356,L356)</f>
        <v>139</v>
      </c>
      <c r="V356" s="52">
        <f t="shared" si="156"/>
        <v>355</v>
      </c>
      <c r="W356" s="67">
        <f t="shared" si="157"/>
        <v>4.583333333333333E-2</v>
      </c>
      <c r="X356" s="70">
        <f t="shared" si="158"/>
        <v>4.583333333333333E-2</v>
      </c>
      <c r="Y356" s="72" t="str">
        <f t="shared" si="167"/>
        <v/>
      </c>
      <c r="Z356" s="75" t="str">
        <f t="shared" si="159"/>
        <v/>
      </c>
      <c r="AA356" s="25"/>
      <c r="AB356" s="25"/>
      <c r="AC356" s="44" t="str">
        <f t="shared" si="160"/>
        <v/>
      </c>
      <c r="AD356" s="44" t="str">
        <f t="shared" si="161"/>
        <v/>
      </c>
      <c r="AE356" s="78" t="str">
        <f>IF(AD356="","",COUNTIF($AD$2:AD356,AD356))</f>
        <v/>
      </c>
      <c r="AF356" s="79" t="str">
        <f>IF(AD356="","",SUMIF(AD$2:AD356,AD356,G$2:G356))</f>
        <v/>
      </c>
      <c r="AG356" s="79" t="str">
        <f>IF(AK356&lt;&gt;"",COUNTIF($AK$1:AK355,AK356)+AK356,IF(AL356&lt;&gt;"",COUNTIF($AL$1:AL355,AL356)+AL356,""))</f>
        <v/>
      </c>
      <c r="AH356" s="79" t="str">
        <f t="shared" si="162"/>
        <v/>
      </c>
      <c r="AI356" s="79" t="str">
        <f>IF(AND(J356="M", AH356&lt;&gt;"U/A",AE356=Prizewinners!$J$1),AF356,"")</f>
        <v/>
      </c>
      <c r="AJ356" s="44" t="str">
        <f>IF(AND(J356="F",  AH356&lt;&gt;"U/A",AE356=Prizewinners!$J$16),AF356,"")</f>
        <v/>
      </c>
      <c r="AK356" s="44" t="str">
        <f t="shared" si="171"/>
        <v/>
      </c>
      <c r="AL356" s="44" t="str">
        <f t="shared" si="172"/>
        <v/>
      </c>
      <c r="AM356" s="44" t="str">
        <f t="shared" si="174"/>
        <v/>
      </c>
      <c r="AN356" s="44" t="str">
        <f t="shared" si="168"/>
        <v/>
      </c>
      <c r="AO356" s="44" t="str">
        <f t="shared" si="169"/>
        <v/>
      </c>
      <c r="AP356" s="44" t="str">
        <f t="shared" si="170"/>
        <v/>
      </c>
      <c r="AQ356" s="44" t="str">
        <f t="shared" si="173"/>
        <v/>
      </c>
    </row>
    <row r="357" spans="1:43">
      <c r="A357" s="51" t="str">
        <f t="shared" si="146"/>
        <v>,146</v>
      </c>
      <c r="B357" s="52" t="str">
        <f t="shared" si="147"/>
        <v>,140</v>
      </c>
      <c r="C357" s="50">
        <f t="shared" si="148"/>
        <v>356</v>
      </c>
      <c r="D357" s="7"/>
      <c r="E357" s="52">
        <f t="shared" si="149"/>
        <v>0</v>
      </c>
      <c r="F357" s="51">
        <f>COUNTIF(H$2:H357,H357)</f>
        <v>146</v>
      </c>
      <c r="G357" s="53">
        <f>COUNTIF(J$2:J357,J357)</f>
        <v>140</v>
      </c>
      <c r="H357" s="51" t="str">
        <f t="shared" si="150"/>
        <v/>
      </c>
      <c r="I357" s="52" t="str">
        <f t="shared" si="163"/>
        <v/>
      </c>
      <c r="J357" s="52" t="str">
        <f t="shared" si="164"/>
        <v/>
      </c>
      <c r="K357" s="56" t="str">
        <f t="shared" si="165"/>
        <v/>
      </c>
      <c r="L357" s="56" t="str">
        <f t="shared" si="166"/>
        <v/>
      </c>
      <c r="M357" s="7"/>
      <c r="N357" s="8"/>
      <c r="O357" s="7"/>
      <c r="P357" s="59">
        <f t="shared" si="151"/>
        <v>1</v>
      </c>
      <c r="Q357" s="59">
        <f t="shared" si="152"/>
        <v>6</v>
      </c>
      <c r="R357" s="63">
        <f t="shared" si="153"/>
        <v>4.1666666666666664E-2</v>
      </c>
      <c r="S357" s="66">
        <f t="shared" si="154"/>
        <v>4.1666666666666666E-3</v>
      </c>
      <c r="T357" s="66">
        <f t="shared" si="155"/>
        <v>0</v>
      </c>
      <c r="U357" s="52">
        <f>COUNTIF(L$2:L357,L357)</f>
        <v>140</v>
      </c>
      <c r="V357" s="52">
        <f t="shared" si="156"/>
        <v>356</v>
      </c>
      <c r="W357" s="67">
        <f t="shared" si="157"/>
        <v>4.583333333333333E-2</v>
      </c>
      <c r="X357" s="70">
        <f t="shared" si="158"/>
        <v>4.583333333333333E-2</v>
      </c>
      <c r="Y357" s="72" t="str">
        <f t="shared" si="167"/>
        <v/>
      </c>
      <c r="Z357" s="75" t="str">
        <f t="shared" si="159"/>
        <v/>
      </c>
      <c r="AA357" s="25"/>
      <c r="AB357" s="25"/>
      <c r="AC357" s="44" t="str">
        <f t="shared" si="160"/>
        <v/>
      </c>
      <c r="AD357" s="44" t="str">
        <f t="shared" si="161"/>
        <v/>
      </c>
      <c r="AE357" s="78" t="str">
        <f>IF(AD357="","",COUNTIF($AD$2:AD357,AD357))</f>
        <v/>
      </c>
      <c r="AF357" s="79" t="str">
        <f>IF(AD357="","",SUMIF(AD$2:AD357,AD357,G$2:G357))</f>
        <v/>
      </c>
      <c r="AG357" s="79" t="str">
        <f>IF(AK357&lt;&gt;"",COUNTIF($AK$1:AK356,AK357)+AK357,IF(AL357&lt;&gt;"",COUNTIF($AL$1:AL356,AL357)+AL357,""))</f>
        <v/>
      </c>
      <c r="AH357" s="79" t="str">
        <f t="shared" si="162"/>
        <v/>
      </c>
      <c r="AI357" s="79" t="str">
        <f>IF(AND(J357="M", AH357&lt;&gt;"U/A",AE357=Prizewinners!$J$1),AF357,"")</f>
        <v/>
      </c>
      <c r="AJ357" s="44" t="str">
        <f>IF(AND(J357="F",  AH357&lt;&gt;"U/A",AE357=Prizewinners!$J$16),AF357,"")</f>
        <v/>
      </c>
      <c r="AK357" s="44" t="str">
        <f t="shared" si="171"/>
        <v/>
      </c>
      <c r="AL357" s="44" t="str">
        <f t="shared" si="172"/>
        <v/>
      </c>
      <c r="AM357" s="44" t="str">
        <f t="shared" si="174"/>
        <v/>
      </c>
      <c r="AN357" s="44" t="str">
        <f t="shared" si="168"/>
        <v/>
      </c>
      <c r="AO357" s="44" t="str">
        <f t="shared" si="169"/>
        <v/>
      </c>
      <c r="AP357" s="44" t="str">
        <f t="shared" si="170"/>
        <v/>
      </c>
      <c r="AQ357" s="44" t="str">
        <f t="shared" si="173"/>
        <v/>
      </c>
    </row>
    <row r="358" spans="1:43">
      <c r="A358" s="51" t="str">
        <f t="shared" si="146"/>
        <v>,147</v>
      </c>
      <c r="B358" s="52" t="str">
        <f t="shared" si="147"/>
        <v>,141</v>
      </c>
      <c r="C358" s="50">
        <f t="shared" si="148"/>
        <v>357</v>
      </c>
      <c r="D358" s="7"/>
      <c r="E358" s="52">
        <f t="shared" si="149"/>
        <v>0</v>
      </c>
      <c r="F358" s="51">
        <f>COUNTIF(H$2:H358,H358)</f>
        <v>147</v>
      </c>
      <c r="G358" s="53">
        <f>COUNTIF(J$2:J358,J358)</f>
        <v>141</v>
      </c>
      <c r="H358" s="51" t="str">
        <f t="shared" si="150"/>
        <v/>
      </c>
      <c r="I358" s="52" t="str">
        <f t="shared" si="163"/>
        <v/>
      </c>
      <c r="J358" s="52" t="str">
        <f t="shared" si="164"/>
        <v/>
      </c>
      <c r="K358" s="56" t="str">
        <f t="shared" si="165"/>
        <v/>
      </c>
      <c r="L358" s="56" t="str">
        <f t="shared" si="166"/>
        <v/>
      </c>
      <c r="M358" s="7"/>
      <c r="N358" s="8"/>
      <c r="O358" s="7"/>
      <c r="P358" s="59">
        <f t="shared" si="151"/>
        <v>1</v>
      </c>
      <c r="Q358" s="59">
        <f t="shared" si="152"/>
        <v>6</v>
      </c>
      <c r="R358" s="63">
        <f t="shared" si="153"/>
        <v>4.1666666666666664E-2</v>
      </c>
      <c r="S358" s="66">
        <f t="shared" si="154"/>
        <v>4.1666666666666666E-3</v>
      </c>
      <c r="T358" s="66">
        <f t="shared" si="155"/>
        <v>0</v>
      </c>
      <c r="U358" s="52">
        <f>COUNTIF(L$2:L358,L358)</f>
        <v>141</v>
      </c>
      <c r="V358" s="52">
        <f t="shared" si="156"/>
        <v>357</v>
      </c>
      <c r="W358" s="67">
        <f t="shared" si="157"/>
        <v>4.583333333333333E-2</v>
      </c>
      <c r="X358" s="70">
        <f t="shared" si="158"/>
        <v>4.583333333333333E-2</v>
      </c>
      <c r="Y358" s="72" t="str">
        <f t="shared" si="167"/>
        <v/>
      </c>
      <c r="Z358" s="75" t="str">
        <f t="shared" si="159"/>
        <v/>
      </c>
      <c r="AA358" s="25"/>
      <c r="AB358" s="25"/>
      <c r="AC358" s="44" t="str">
        <f t="shared" si="160"/>
        <v/>
      </c>
      <c r="AD358" s="44" t="str">
        <f t="shared" si="161"/>
        <v/>
      </c>
      <c r="AE358" s="78" t="str">
        <f>IF(AD358="","",COUNTIF($AD$2:AD358,AD358))</f>
        <v/>
      </c>
      <c r="AF358" s="79" t="str">
        <f>IF(AD358="","",SUMIF(AD$2:AD358,AD358,G$2:G358))</f>
        <v/>
      </c>
      <c r="AG358" s="79" t="str">
        <f>IF(AK358&lt;&gt;"",COUNTIF($AK$1:AK357,AK358)+AK358,IF(AL358&lt;&gt;"",COUNTIF($AL$1:AL357,AL358)+AL358,""))</f>
        <v/>
      </c>
      <c r="AH358" s="79" t="str">
        <f t="shared" si="162"/>
        <v/>
      </c>
      <c r="AI358" s="79" t="str">
        <f>IF(AND(J358="M", AH358&lt;&gt;"U/A",AE358=Prizewinners!$J$1),AF358,"")</f>
        <v/>
      </c>
      <c r="AJ358" s="44" t="str">
        <f>IF(AND(J358="F",  AH358&lt;&gt;"U/A",AE358=Prizewinners!$J$16),AF358,"")</f>
        <v/>
      </c>
      <c r="AK358" s="44" t="str">
        <f t="shared" si="171"/>
        <v/>
      </c>
      <c r="AL358" s="44" t="str">
        <f t="shared" si="172"/>
        <v/>
      </c>
      <c r="AM358" s="44" t="str">
        <f t="shared" si="174"/>
        <v/>
      </c>
      <c r="AN358" s="44" t="str">
        <f t="shared" si="168"/>
        <v/>
      </c>
      <c r="AO358" s="44" t="str">
        <f t="shared" si="169"/>
        <v/>
      </c>
      <c r="AP358" s="44" t="str">
        <f t="shared" si="170"/>
        <v/>
      </c>
      <c r="AQ358" s="44" t="str">
        <f t="shared" si="173"/>
        <v/>
      </c>
    </row>
    <row r="359" spans="1:43">
      <c r="A359" s="51" t="str">
        <f t="shared" si="146"/>
        <v>,148</v>
      </c>
      <c r="B359" s="52" t="str">
        <f t="shared" si="147"/>
        <v>,142</v>
      </c>
      <c r="C359" s="50">
        <f t="shared" si="148"/>
        <v>358</v>
      </c>
      <c r="D359" s="7"/>
      <c r="E359" s="52">
        <f t="shared" si="149"/>
        <v>0</v>
      </c>
      <c r="F359" s="51">
        <f>COUNTIF(H$2:H359,H359)</f>
        <v>148</v>
      </c>
      <c r="G359" s="53">
        <f>COUNTIF(J$2:J359,J359)</f>
        <v>142</v>
      </c>
      <c r="H359" s="51" t="str">
        <f t="shared" si="150"/>
        <v/>
      </c>
      <c r="I359" s="52" t="str">
        <f t="shared" si="163"/>
        <v/>
      </c>
      <c r="J359" s="52" t="str">
        <f t="shared" si="164"/>
        <v/>
      </c>
      <c r="K359" s="56" t="str">
        <f t="shared" si="165"/>
        <v/>
      </c>
      <c r="L359" s="56" t="str">
        <f t="shared" si="166"/>
        <v/>
      </c>
      <c r="M359" s="7"/>
      <c r="N359" s="8"/>
      <c r="O359" s="7"/>
      <c r="P359" s="59">
        <f t="shared" si="151"/>
        <v>1</v>
      </c>
      <c r="Q359" s="59">
        <f t="shared" si="152"/>
        <v>6</v>
      </c>
      <c r="R359" s="63">
        <f t="shared" si="153"/>
        <v>4.1666666666666664E-2</v>
      </c>
      <c r="S359" s="66">
        <f t="shared" si="154"/>
        <v>4.1666666666666666E-3</v>
      </c>
      <c r="T359" s="66">
        <f t="shared" si="155"/>
        <v>0</v>
      </c>
      <c r="U359" s="52">
        <f>COUNTIF(L$2:L359,L359)</f>
        <v>142</v>
      </c>
      <c r="V359" s="52">
        <f t="shared" si="156"/>
        <v>358</v>
      </c>
      <c r="W359" s="67">
        <f t="shared" si="157"/>
        <v>4.583333333333333E-2</v>
      </c>
      <c r="X359" s="70">
        <f t="shared" si="158"/>
        <v>4.583333333333333E-2</v>
      </c>
      <c r="Y359" s="72" t="str">
        <f t="shared" si="167"/>
        <v/>
      </c>
      <c r="Z359" s="75" t="str">
        <f t="shared" si="159"/>
        <v/>
      </c>
      <c r="AA359" s="25"/>
      <c r="AB359" s="25"/>
      <c r="AC359" s="44" t="str">
        <f t="shared" si="160"/>
        <v/>
      </c>
      <c r="AD359" s="44" t="str">
        <f t="shared" si="161"/>
        <v/>
      </c>
      <c r="AE359" s="78" t="str">
        <f>IF(AD359="","",COUNTIF($AD$2:AD359,AD359))</f>
        <v/>
      </c>
      <c r="AF359" s="79" t="str">
        <f>IF(AD359="","",SUMIF(AD$2:AD359,AD359,G$2:G359))</f>
        <v/>
      </c>
      <c r="AG359" s="79" t="str">
        <f>IF(AK359&lt;&gt;"",COUNTIF($AK$1:AK358,AK359)+AK359,IF(AL359&lt;&gt;"",COUNTIF($AL$1:AL358,AL359)+AL359,""))</f>
        <v/>
      </c>
      <c r="AH359" s="79" t="str">
        <f t="shared" si="162"/>
        <v/>
      </c>
      <c r="AI359" s="79" t="str">
        <f>IF(AND(J359="M", AH359&lt;&gt;"U/A",AE359=Prizewinners!$J$1),AF359,"")</f>
        <v/>
      </c>
      <c r="AJ359" s="44" t="str">
        <f>IF(AND(J359="F",  AH359&lt;&gt;"U/A",AE359=Prizewinners!$J$16),AF359,"")</f>
        <v/>
      </c>
      <c r="AK359" s="44" t="str">
        <f t="shared" si="171"/>
        <v/>
      </c>
      <c r="AL359" s="44" t="str">
        <f t="shared" si="172"/>
        <v/>
      </c>
      <c r="AM359" s="44" t="str">
        <f t="shared" si="174"/>
        <v/>
      </c>
      <c r="AN359" s="44" t="str">
        <f t="shared" si="168"/>
        <v/>
      </c>
      <c r="AO359" s="44" t="str">
        <f t="shared" si="169"/>
        <v/>
      </c>
      <c r="AP359" s="44" t="str">
        <f t="shared" si="170"/>
        <v/>
      </c>
      <c r="AQ359" s="44" t="str">
        <f t="shared" si="173"/>
        <v/>
      </c>
    </row>
    <row r="360" spans="1:43">
      <c r="A360" s="51" t="str">
        <f t="shared" si="146"/>
        <v>,149</v>
      </c>
      <c r="B360" s="52" t="str">
        <f t="shared" si="147"/>
        <v>,143</v>
      </c>
      <c r="C360" s="50">
        <f t="shared" si="148"/>
        <v>359</v>
      </c>
      <c r="D360" s="7"/>
      <c r="E360" s="52">
        <f t="shared" si="149"/>
        <v>0</v>
      </c>
      <c r="F360" s="51">
        <f>COUNTIF(H$2:H360,H360)</f>
        <v>149</v>
      </c>
      <c r="G360" s="53">
        <f>COUNTIF(J$2:J360,J360)</f>
        <v>143</v>
      </c>
      <c r="H360" s="51" t="str">
        <f t="shared" si="150"/>
        <v/>
      </c>
      <c r="I360" s="52" t="str">
        <f t="shared" si="163"/>
        <v/>
      </c>
      <c r="J360" s="52" t="str">
        <f t="shared" si="164"/>
        <v/>
      </c>
      <c r="K360" s="56" t="str">
        <f t="shared" si="165"/>
        <v/>
      </c>
      <c r="L360" s="56" t="str">
        <f t="shared" si="166"/>
        <v/>
      </c>
      <c r="M360" s="7"/>
      <c r="N360" s="8"/>
      <c r="O360" s="7"/>
      <c r="P360" s="59">
        <f t="shared" si="151"/>
        <v>1</v>
      </c>
      <c r="Q360" s="59">
        <f t="shared" si="152"/>
        <v>6</v>
      </c>
      <c r="R360" s="63">
        <f t="shared" si="153"/>
        <v>4.1666666666666664E-2</v>
      </c>
      <c r="S360" s="66">
        <f t="shared" si="154"/>
        <v>4.1666666666666666E-3</v>
      </c>
      <c r="T360" s="66">
        <f t="shared" si="155"/>
        <v>0</v>
      </c>
      <c r="U360" s="52">
        <f>COUNTIF(L$2:L360,L360)</f>
        <v>143</v>
      </c>
      <c r="V360" s="52">
        <f t="shared" si="156"/>
        <v>359</v>
      </c>
      <c r="W360" s="67">
        <f t="shared" si="157"/>
        <v>4.583333333333333E-2</v>
      </c>
      <c r="X360" s="70">
        <f t="shared" si="158"/>
        <v>4.583333333333333E-2</v>
      </c>
      <c r="Y360" s="72" t="str">
        <f t="shared" si="167"/>
        <v/>
      </c>
      <c r="Z360" s="75" t="str">
        <f t="shared" si="159"/>
        <v/>
      </c>
      <c r="AA360" s="25"/>
      <c r="AB360" s="25"/>
      <c r="AC360" s="44" t="str">
        <f t="shared" si="160"/>
        <v/>
      </c>
      <c r="AD360" s="44" t="str">
        <f t="shared" si="161"/>
        <v/>
      </c>
      <c r="AE360" s="78" t="str">
        <f>IF(AD360="","",COUNTIF($AD$2:AD360,AD360))</f>
        <v/>
      </c>
      <c r="AF360" s="79" t="str">
        <f>IF(AD360="","",SUMIF(AD$2:AD360,AD360,G$2:G360))</f>
        <v/>
      </c>
      <c r="AG360" s="79" t="str">
        <f>IF(AK360&lt;&gt;"",COUNTIF($AK$1:AK359,AK360)+AK360,IF(AL360&lt;&gt;"",COUNTIF($AL$1:AL359,AL360)+AL360,""))</f>
        <v/>
      </c>
      <c r="AH360" s="79" t="str">
        <f t="shared" si="162"/>
        <v/>
      </c>
      <c r="AI360" s="79" t="str">
        <f>IF(AND(J360="M", AH360&lt;&gt;"U/A",AE360=Prizewinners!$J$1),AF360,"")</f>
        <v/>
      </c>
      <c r="AJ360" s="44" t="str">
        <f>IF(AND(J360="F",  AH360&lt;&gt;"U/A",AE360=Prizewinners!$J$16),AF360,"")</f>
        <v/>
      </c>
      <c r="AK360" s="44" t="str">
        <f t="shared" si="171"/>
        <v/>
      </c>
      <c r="AL360" s="44" t="str">
        <f t="shared" si="172"/>
        <v/>
      </c>
      <c r="AM360" s="44" t="str">
        <f t="shared" si="174"/>
        <v/>
      </c>
      <c r="AN360" s="44" t="str">
        <f t="shared" si="168"/>
        <v/>
      </c>
      <c r="AO360" s="44" t="str">
        <f t="shared" si="169"/>
        <v/>
      </c>
      <c r="AP360" s="44" t="str">
        <f t="shared" si="170"/>
        <v/>
      </c>
      <c r="AQ360" s="44" t="str">
        <f t="shared" si="173"/>
        <v/>
      </c>
    </row>
    <row r="361" spans="1:43">
      <c r="A361" s="51" t="str">
        <f t="shared" si="146"/>
        <v>,150</v>
      </c>
      <c r="B361" s="52" t="str">
        <f t="shared" si="147"/>
        <v>,144</v>
      </c>
      <c r="C361" s="50">
        <f t="shared" si="148"/>
        <v>360</v>
      </c>
      <c r="D361" s="7"/>
      <c r="E361" s="52">
        <f t="shared" si="149"/>
        <v>0</v>
      </c>
      <c r="F361" s="51">
        <f>COUNTIF(H$2:H361,H361)</f>
        <v>150</v>
      </c>
      <c r="G361" s="53">
        <f>COUNTIF(J$2:J361,J361)</f>
        <v>144</v>
      </c>
      <c r="H361" s="51" t="str">
        <f t="shared" si="150"/>
        <v/>
      </c>
      <c r="I361" s="52" t="str">
        <f t="shared" si="163"/>
        <v/>
      </c>
      <c r="J361" s="52" t="str">
        <f t="shared" si="164"/>
        <v/>
      </c>
      <c r="K361" s="56" t="str">
        <f t="shared" si="165"/>
        <v/>
      </c>
      <c r="L361" s="56" t="str">
        <f t="shared" si="166"/>
        <v/>
      </c>
      <c r="M361" s="7"/>
      <c r="N361" s="8"/>
      <c r="O361" s="7"/>
      <c r="P361" s="59">
        <f t="shared" si="151"/>
        <v>1</v>
      </c>
      <c r="Q361" s="59">
        <f t="shared" si="152"/>
        <v>6</v>
      </c>
      <c r="R361" s="63">
        <f t="shared" si="153"/>
        <v>4.1666666666666664E-2</v>
      </c>
      <c r="S361" s="66">
        <f t="shared" si="154"/>
        <v>4.1666666666666666E-3</v>
      </c>
      <c r="T361" s="66">
        <f t="shared" si="155"/>
        <v>0</v>
      </c>
      <c r="U361" s="52">
        <f>COUNTIF(L$2:L361,L361)</f>
        <v>144</v>
      </c>
      <c r="V361" s="52">
        <f t="shared" si="156"/>
        <v>360</v>
      </c>
      <c r="W361" s="67">
        <f t="shared" si="157"/>
        <v>4.583333333333333E-2</v>
      </c>
      <c r="X361" s="70">
        <f t="shared" si="158"/>
        <v>4.583333333333333E-2</v>
      </c>
      <c r="Y361" s="72" t="str">
        <f t="shared" si="167"/>
        <v/>
      </c>
      <c r="Z361" s="75" t="str">
        <f t="shared" si="159"/>
        <v/>
      </c>
      <c r="AA361" s="25"/>
      <c r="AB361" s="25"/>
      <c r="AC361" s="44" t="str">
        <f t="shared" si="160"/>
        <v/>
      </c>
      <c r="AD361" s="44" t="str">
        <f t="shared" si="161"/>
        <v/>
      </c>
      <c r="AE361" s="78" t="str">
        <f>IF(AD361="","",COUNTIF($AD$2:AD361,AD361))</f>
        <v/>
      </c>
      <c r="AF361" s="79" t="str">
        <f>IF(AD361="","",SUMIF(AD$2:AD361,AD361,G$2:G361))</f>
        <v/>
      </c>
      <c r="AG361" s="79" t="str">
        <f>IF(AK361&lt;&gt;"",COUNTIF($AK$1:AK360,AK361)+AK361,IF(AL361&lt;&gt;"",COUNTIF($AL$1:AL360,AL361)+AL361,""))</f>
        <v/>
      </c>
      <c r="AH361" s="79" t="str">
        <f t="shared" si="162"/>
        <v/>
      </c>
      <c r="AI361" s="79" t="str">
        <f>IF(AND(J361="M", AH361&lt;&gt;"U/A",AE361=Prizewinners!$J$1),AF361,"")</f>
        <v/>
      </c>
      <c r="AJ361" s="44" t="str">
        <f>IF(AND(J361="F",  AH361&lt;&gt;"U/A",AE361=Prizewinners!$J$16),AF361,"")</f>
        <v/>
      </c>
      <c r="AK361" s="44" t="str">
        <f t="shared" si="171"/>
        <v/>
      </c>
      <c r="AL361" s="44" t="str">
        <f t="shared" si="172"/>
        <v/>
      </c>
      <c r="AM361" s="44" t="str">
        <f t="shared" si="174"/>
        <v/>
      </c>
      <c r="AN361" s="44" t="str">
        <f t="shared" si="168"/>
        <v/>
      </c>
      <c r="AO361" s="44" t="str">
        <f t="shared" si="169"/>
        <v/>
      </c>
      <c r="AP361" s="44" t="str">
        <f t="shared" si="170"/>
        <v/>
      </c>
      <c r="AQ361" s="44" t="str">
        <f t="shared" si="173"/>
        <v/>
      </c>
    </row>
    <row r="362" spans="1:43">
      <c r="A362" s="51" t="str">
        <f t="shared" si="146"/>
        <v>,151</v>
      </c>
      <c r="B362" s="52" t="str">
        <f t="shared" si="147"/>
        <v>,145</v>
      </c>
      <c r="C362" s="50">
        <f t="shared" si="148"/>
        <v>361</v>
      </c>
      <c r="D362" s="7"/>
      <c r="E362" s="52">
        <f t="shared" si="149"/>
        <v>0</v>
      </c>
      <c r="F362" s="51">
        <f>COUNTIF(H$2:H362,H362)</f>
        <v>151</v>
      </c>
      <c r="G362" s="53">
        <f>COUNTIF(J$2:J362,J362)</f>
        <v>145</v>
      </c>
      <c r="H362" s="51" t="str">
        <f t="shared" si="150"/>
        <v/>
      </c>
      <c r="I362" s="52" t="str">
        <f t="shared" si="163"/>
        <v/>
      </c>
      <c r="J362" s="52" t="str">
        <f t="shared" si="164"/>
        <v/>
      </c>
      <c r="K362" s="56" t="str">
        <f t="shared" si="165"/>
        <v/>
      </c>
      <c r="L362" s="56" t="str">
        <f t="shared" si="166"/>
        <v/>
      </c>
      <c r="M362" s="7"/>
      <c r="N362" s="8"/>
      <c r="O362" s="7"/>
      <c r="P362" s="59">
        <f t="shared" si="151"/>
        <v>1</v>
      </c>
      <c r="Q362" s="59">
        <f t="shared" si="152"/>
        <v>6</v>
      </c>
      <c r="R362" s="63">
        <f t="shared" si="153"/>
        <v>4.1666666666666664E-2</v>
      </c>
      <c r="S362" s="66">
        <f t="shared" si="154"/>
        <v>4.1666666666666666E-3</v>
      </c>
      <c r="T362" s="66">
        <f t="shared" si="155"/>
        <v>0</v>
      </c>
      <c r="U362" s="52">
        <f>COUNTIF(L$2:L362,L362)</f>
        <v>145</v>
      </c>
      <c r="V362" s="52">
        <f t="shared" si="156"/>
        <v>361</v>
      </c>
      <c r="W362" s="67">
        <f t="shared" si="157"/>
        <v>4.583333333333333E-2</v>
      </c>
      <c r="X362" s="70">
        <f t="shared" si="158"/>
        <v>4.583333333333333E-2</v>
      </c>
      <c r="Y362" s="72" t="str">
        <f t="shared" si="167"/>
        <v/>
      </c>
      <c r="Z362" s="75" t="str">
        <f t="shared" si="159"/>
        <v/>
      </c>
      <c r="AA362" s="25"/>
      <c r="AB362" s="25"/>
      <c r="AC362" s="44" t="str">
        <f t="shared" si="160"/>
        <v/>
      </c>
      <c r="AD362" s="44" t="str">
        <f t="shared" si="161"/>
        <v/>
      </c>
      <c r="AE362" s="78" t="str">
        <f>IF(AD362="","",COUNTIF($AD$2:AD362,AD362))</f>
        <v/>
      </c>
      <c r="AF362" s="79" t="str">
        <f>IF(AD362="","",SUMIF(AD$2:AD362,AD362,G$2:G362))</f>
        <v/>
      </c>
      <c r="AG362" s="79" t="str">
        <f>IF(AK362&lt;&gt;"",COUNTIF($AK$1:AK361,AK362)+AK362,IF(AL362&lt;&gt;"",COUNTIF($AL$1:AL361,AL362)+AL362,""))</f>
        <v/>
      </c>
      <c r="AH362" s="79" t="str">
        <f t="shared" si="162"/>
        <v/>
      </c>
      <c r="AI362" s="79" t="str">
        <f>IF(AND(J362="M", AH362&lt;&gt;"U/A",AE362=Prizewinners!$J$1),AF362,"")</f>
        <v/>
      </c>
      <c r="AJ362" s="44" t="str">
        <f>IF(AND(J362="F",  AH362&lt;&gt;"U/A",AE362=Prizewinners!$J$16),AF362,"")</f>
        <v/>
      </c>
      <c r="AK362" s="44" t="str">
        <f t="shared" si="171"/>
        <v/>
      </c>
      <c r="AL362" s="44" t="str">
        <f t="shared" si="172"/>
        <v/>
      </c>
      <c r="AM362" s="44" t="str">
        <f t="shared" si="174"/>
        <v/>
      </c>
      <c r="AN362" s="44" t="str">
        <f t="shared" si="168"/>
        <v/>
      </c>
      <c r="AO362" s="44" t="str">
        <f t="shared" si="169"/>
        <v/>
      </c>
      <c r="AP362" s="44" t="str">
        <f t="shared" si="170"/>
        <v/>
      </c>
      <c r="AQ362" s="44" t="str">
        <f t="shared" si="173"/>
        <v/>
      </c>
    </row>
    <row r="363" spans="1:43">
      <c r="A363" s="51" t="str">
        <f t="shared" si="146"/>
        <v>,152</v>
      </c>
      <c r="B363" s="52" t="str">
        <f t="shared" si="147"/>
        <v>,146</v>
      </c>
      <c r="C363" s="50">
        <f t="shared" si="148"/>
        <v>362</v>
      </c>
      <c r="D363" s="7"/>
      <c r="E363" s="52">
        <f t="shared" si="149"/>
        <v>0</v>
      </c>
      <c r="F363" s="51">
        <f>COUNTIF(H$2:H363,H363)</f>
        <v>152</v>
      </c>
      <c r="G363" s="53">
        <f>COUNTIF(J$2:J363,J363)</f>
        <v>146</v>
      </c>
      <c r="H363" s="51" t="str">
        <f t="shared" si="150"/>
        <v/>
      </c>
      <c r="I363" s="52" t="str">
        <f t="shared" si="163"/>
        <v/>
      </c>
      <c r="J363" s="52" t="str">
        <f t="shared" si="164"/>
        <v/>
      </c>
      <c r="K363" s="56" t="str">
        <f t="shared" si="165"/>
        <v/>
      </c>
      <c r="L363" s="56" t="str">
        <f t="shared" si="166"/>
        <v/>
      </c>
      <c r="M363" s="7"/>
      <c r="N363" s="8"/>
      <c r="O363" s="7"/>
      <c r="P363" s="59">
        <f t="shared" si="151"/>
        <v>1</v>
      </c>
      <c r="Q363" s="59">
        <f t="shared" si="152"/>
        <v>6</v>
      </c>
      <c r="R363" s="63">
        <f t="shared" si="153"/>
        <v>4.1666666666666664E-2</v>
      </c>
      <c r="S363" s="66">
        <f t="shared" si="154"/>
        <v>4.1666666666666666E-3</v>
      </c>
      <c r="T363" s="66">
        <f t="shared" si="155"/>
        <v>0</v>
      </c>
      <c r="U363" s="52">
        <f>COUNTIF(L$2:L363,L363)</f>
        <v>146</v>
      </c>
      <c r="V363" s="52">
        <f t="shared" si="156"/>
        <v>362</v>
      </c>
      <c r="W363" s="67">
        <f t="shared" si="157"/>
        <v>4.583333333333333E-2</v>
      </c>
      <c r="X363" s="70">
        <f t="shared" si="158"/>
        <v>4.583333333333333E-2</v>
      </c>
      <c r="Y363" s="72" t="str">
        <f t="shared" si="167"/>
        <v/>
      </c>
      <c r="Z363" s="75" t="str">
        <f t="shared" si="159"/>
        <v/>
      </c>
      <c r="AA363" s="25"/>
      <c r="AB363" s="25"/>
      <c r="AC363" s="44" t="str">
        <f t="shared" si="160"/>
        <v/>
      </c>
      <c r="AD363" s="44" t="str">
        <f t="shared" si="161"/>
        <v/>
      </c>
      <c r="AE363" s="78" t="str">
        <f>IF(AD363="","",COUNTIF($AD$2:AD363,AD363))</f>
        <v/>
      </c>
      <c r="AF363" s="79" t="str">
        <f>IF(AD363="","",SUMIF(AD$2:AD363,AD363,G$2:G363))</f>
        <v/>
      </c>
      <c r="AG363" s="79" t="str">
        <f>IF(AK363&lt;&gt;"",COUNTIF($AK$1:AK362,AK363)+AK363,IF(AL363&lt;&gt;"",COUNTIF($AL$1:AL362,AL363)+AL363,""))</f>
        <v/>
      </c>
      <c r="AH363" s="79" t="str">
        <f t="shared" si="162"/>
        <v/>
      </c>
      <c r="AI363" s="79" t="str">
        <f>IF(AND(J363="M", AH363&lt;&gt;"U/A",AE363=Prizewinners!$J$1),AF363,"")</f>
        <v/>
      </c>
      <c r="AJ363" s="44" t="str">
        <f>IF(AND(J363="F",  AH363&lt;&gt;"U/A",AE363=Prizewinners!$J$16),AF363,"")</f>
        <v/>
      </c>
      <c r="AK363" s="44" t="str">
        <f t="shared" si="171"/>
        <v/>
      </c>
      <c r="AL363" s="44" t="str">
        <f t="shared" si="172"/>
        <v/>
      </c>
      <c r="AM363" s="44" t="str">
        <f t="shared" si="174"/>
        <v/>
      </c>
      <c r="AN363" s="44" t="str">
        <f t="shared" si="168"/>
        <v/>
      </c>
      <c r="AO363" s="44" t="str">
        <f t="shared" si="169"/>
        <v/>
      </c>
      <c r="AP363" s="44" t="str">
        <f t="shared" si="170"/>
        <v/>
      </c>
      <c r="AQ363" s="44" t="str">
        <f t="shared" si="173"/>
        <v/>
      </c>
    </row>
    <row r="364" spans="1:43">
      <c r="A364" s="51" t="str">
        <f t="shared" si="146"/>
        <v>,153</v>
      </c>
      <c r="B364" s="52" t="str">
        <f t="shared" si="147"/>
        <v>,147</v>
      </c>
      <c r="C364" s="50">
        <f t="shared" si="148"/>
        <v>363</v>
      </c>
      <c r="D364" s="7"/>
      <c r="E364" s="52">
        <f t="shared" si="149"/>
        <v>0</v>
      </c>
      <c r="F364" s="51">
        <f>COUNTIF(H$2:H364,H364)</f>
        <v>153</v>
      </c>
      <c r="G364" s="53">
        <f>COUNTIF(J$2:J364,J364)</f>
        <v>147</v>
      </c>
      <c r="H364" s="51" t="str">
        <f t="shared" si="150"/>
        <v/>
      </c>
      <c r="I364" s="52" t="str">
        <f t="shared" si="163"/>
        <v/>
      </c>
      <c r="J364" s="52" t="str">
        <f t="shared" si="164"/>
        <v/>
      </c>
      <c r="K364" s="56" t="str">
        <f t="shared" si="165"/>
        <v/>
      </c>
      <c r="L364" s="56" t="str">
        <f t="shared" si="166"/>
        <v/>
      </c>
      <c r="M364" s="7"/>
      <c r="N364" s="8"/>
      <c r="O364" s="7"/>
      <c r="P364" s="59">
        <f t="shared" si="151"/>
        <v>1</v>
      </c>
      <c r="Q364" s="59">
        <f t="shared" si="152"/>
        <v>6</v>
      </c>
      <c r="R364" s="63">
        <f t="shared" si="153"/>
        <v>4.1666666666666664E-2</v>
      </c>
      <c r="S364" s="66">
        <f t="shared" si="154"/>
        <v>4.1666666666666666E-3</v>
      </c>
      <c r="T364" s="66">
        <f t="shared" si="155"/>
        <v>0</v>
      </c>
      <c r="U364" s="52">
        <f>COUNTIF(L$2:L364,L364)</f>
        <v>147</v>
      </c>
      <c r="V364" s="52">
        <f t="shared" si="156"/>
        <v>363</v>
      </c>
      <c r="W364" s="67">
        <f t="shared" si="157"/>
        <v>4.583333333333333E-2</v>
      </c>
      <c r="X364" s="70">
        <f t="shared" si="158"/>
        <v>4.583333333333333E-2</v>
      </c>
      <c r="Y364" s="72" t="str">
        <f t="shared" si="167"/>
        <v/>
      </c>
      <c r="Z364" s="75" t="str">
        <f t="shared" si="159"/>
        <v/>
      </c>
      <c r="AA364" s="25"/>
      <c r="AB364" s="25"/>
      <c r="AC364" s="44" t="str">
        <f t="shared" si="160"/>
        <v/>
      </c>
      <c r="AD364" s="44" t="str">
        <f t="shared" si="161"/>
        <v/>
      </c>
      <c r="AE364" s="78" t="str">
        <f>IF(AD364="","",COUNTIF($AD$2:AD364,AD364))</f>
        <v/>
      </c>
      <c r="AF364" s="79" t="str">
        <f>IF(AD364="","",SUMIF(AD$2:AD364,AD364,G$2:G364))</f>
        <v/>
      </c>
      <c r="AG364" s="79" t="str">
        <f>IF(AK364&lt;&gt;"",COUNTIF($AK$1:AK363,AK364)+AK364,IF(AL364&lt;&gt;"",COUNTIF($AL$1:AL363,AL364)+AL364,""))</f>
        <v/>
      </c>
      <c r="AH364" s="79" t="str">
        <f t="shared" si="162"/>
        <v/>
      </c>
      <c r="AI364" s="79" t="str">
        <f>IF(AND(J364="M", AH364&lt;&gt;"U/A",AE364=Prizewinners!$J$1),AF364,"")</f>
        <v/>
      </c>
      <c r="AJ364" s="44" t="str">
        <f>IF(AND(J364="F",  AH364&lt;&gt;"U/A",AE364=Prizewinners!$J$16),AF364,"")</f>
        <v/>
      </c>
      <c r="AK364" s="44" t="str">
        <f t="shared" si="171"/>
        <v/>
      </c>
      <c r="AL364" s="44" t="str">
        <f t="shared" si="172"/>
        <v/>
      </c>
      <c r="AM364" s="44" t="str">
        <f t="shared" si="174"/>
        <v/>
      </c>
      <c r="AN364" s="44" t="str">
        <f t="shared" si="168"/>
        <v/>
      </c>
      <c r="AO364" s="44" t="str">
        <f t="shared" si="169"/>
        <v/>
      </c>
      <c r="AP364" s="44" t="str">
        <f t="shared" si="170"/>
        <v/>
      </c>
      <c r="AQ364" s="44" t="str">
        <f t="shared" si="173"/>
        <v/>
      </c>
    </row>
    <row r="365" spans="1:43">
      <c r="A365" s="51" t="str">
        <f t="shared" si="146"/>
        <v>,154</v>
      </c>
      <c r="B365" s="52" t="str">
        <f t="shared" si="147"/>
        <v>,148</v>
      </c>
      <c r="C365" s="50">
        <f t="shared" si="148"/>
        <v>364</v>
      </c>
      <c r="D365" s="7"/>
      <c r="E365" s="52">
        <f t="shared" si="149"/>
        <v>0</v>
      </c>
      <c r="F365" s="51">
        <f>COUNTIF(H$2:H365,H365)</f>
        <v>154</v>
      </c>
      <c r="G365" s="53">
        <f>COUNTIF(J$2:J365,J365)</f>
        <v>148</v>
      </c>
      <c r="H365" s="51" t="str">
        <f t="shared" si="150"/>
        <v/>
      </c>
      <c r="I365" s="52" t="str">
        <f t="shared" si="163"/>
        <v/>
      </c>
      <c r="J365" s="52" t="str">
        <f t="shared" si="164"/>
        <v/>
      </c>
      <c r="K365" s="56" t="str">
        <f t="shared" si="165"/>
        <v/>
      </c>
      <c r="L365" s="56" t="str">
        <f t="shared" si="166"/>
        <v/>
      </c>
      <c r="M365" s="7"/>
      <c r="N365" s="8"/>
      <c r="O365" s="7"/>
      <c r="P365" s="59">
        <f t="shared" si="151"/>
        <v>1</v>
      </c>
      <c r="Q365" s="59">
        <f t="shared" si="152"/>
        <v>6</v>
      </c>
      <c r="R365" s="63">
        <f t="shared" si="153"/>
        <v>4.1666666666666664E-2</v>
      </c>
      <c r="S365" s="66">
        <f t="shared" si="154"/>
        <v>4.1666666666666666E-3</v>
      </c>
      <c r="T365" s="66">
        <f t="shared" si="155"/>
        <v>0</v>
      </c>
      <c r="U365" s="52">
        <f>COUNTIF(L$2:L365,L365)</f>
        <v>148</v>
      </c>
      <c r="V365" s="52">
        <f t="shared" si="156"/>
        <v>364</v>
      </c>
      <c r="W365" s="67">
        <f t="shared" si="157"/>
        <v>4.583333333333333E-2</v>
      </c>
      <c r="X365" s="70">
        <f t="shared" si="158"/>
        <v>4.583333333333333E-2</v>
      </c>
      <c r="Y365" s="72" t="str">
        <f t="shared" si="167"/>
        <v/>
      </c>
      <c r="Z365" s="75" t="str">
        <f t="shared" si="159"/>
        <v/>
      </c>
      <c r="AA365" s="25"/>
      <c r="AB365" s="25"/>
      <c r="AC365" s="44" t="str">
        <f t="shared" si="160"/>
        <v/>
      </c>
      <c r="AD365" s="44" t="str">
        <f t="shared" si="161"/>
        <v/>
      </c>
      <c r="AE365" s="78" t="str">
        <f>IF(AD365="","",COUNTIF($AD$2:AD365,AD365))</f>
        <v/>
      </c>
      <c r="AF365" s="79" t="str">
        <f>IF(AD365="","",SUMIF(AD$2:AD365,AD365,G$2:G365))</f>
        <v/>
      </c>
      <c r="AG365" s="79" t="str">
        <f>IF(AK365&lt;&gt;"",COUNTIF($AK$1:AK364,AK365)+AK365,IF(AL365&lt;&gt;"",COUNTIF($AL$1:AL364,AL365)+AL365,""))</f>
        <v/>
      </c>
      <c r="AH365" s="79" t="str">
        <f t="shared" si="162"/>
        <v/>
      </c>
      <c r="AI365" s="79" t="str">
        <f>IF(AND(J365="M", AH365&lt;&gt;"U/A",AE365=Prizewinners!$J$1),AF365,"")</f>
        <v/>
      </c>
      <c r="AJ365" s="44" t="str">
        <f>IF(AND(J365="F",  AH365&lt;&gt;"U/A",AE365=Prizewinners!$J$16),AF365,"")</f>
        <v/>
      </c>
      <c r="AK365" s="44" t="str">
        <f t="shared" si="171"/>
        <v/>
      </c>
      <c r="AL365" s="44" t="str">
        <f t="shared" si="172"/>
        <v/>
      </c>
      <c r="AM365" s="44" t="str">
        <f t="shared" si="174"/>
        <v/>
      </c>
      <c r="AN365" s="44" t="str">
        <f t="shared" si="168"/>
        <v/>
      </c>
      <c r="AO365" s="44" t="str">
        <f t="shared" si="169"/>
        <v/>
      </c>
      <c r="AP365" s="44" t="str">
        <f t="shared" si="170"/>
        <v/>
      </c>
      <c r="AQ365" s="44" t="str">
        <f t="shared" si="173"/>
        <v/>
      </c>
    </row>
    <row r="366" spans="1:43">
      <c r="A366" s="51" t="str">
        <f t="shared" si="146"/>
        <v>,155</v>
      </c>
      <c r="B366" s="52" t="str">
        <f t="shared" si="147"/>
        <v>,149</v>
      </c>
      <c r="C366" s="50">
        <f t="shared" si="148"/>
        <v>365</v>
      </c>
      <c r="D366" s="7"/>
      <c r="E366" s="52">
        <f t="shared" si="149"/>
        <v>0</v>
      </c>
      <c r="F366" s="51">
        <f>COUNTIF(H$2:H366,H366)</f>
        <v>155</v>
      </c>
      <c r="G366" s="53">
        <f>COUNTIF(J$2:J366,J366)</f>
        <v>149</v>
      </c>
      <c r="H366" s="51" t="str">
        <f t="shared" si="150"/>
        <v/>
      </c>
      <c r="I366" s="52" t="str">
        <f t="shared" si="163"/>
        <v/>
      </c>
      <c r="J366" s="52" t="str">
        <f t="shared" si="164"/>
        <v/>
      </c>
      <c r="K366" s="56" t="str">
        <f t="shared" si="165"/>
        <v/>
      </c>
      <c r="L366" s="56" t="str">
        <f t="shared" si="166"/>
        <v/>
      </c>
      <c r="M366" s="7"/>
      <c r="N366" s="8"/>
      <c r="O366" s="7"/>
      <c r="P366" s="59">
        <f t="shared" si="151"/>
        <v>1</v>
      </c>
      <c r="Q366" s="59">
        <f t="shared" si="152"/>
        <v>6</v>
      </c>
      <c r="R366" s="63">
        <f t="shared" si="153"/>
        <v>4.1666666666666664E-2</v>
      </c>
      <c r="S366" s="66">
        <f t="shared" si="154"/>
        <v>4.1666666666666666E-3</v>
      </c>
      <c r="T366" s="66">
        <f t="shared" si="155"/>
        <v>0</v>
      </c>
      <c r="U366" s="52">
        <f>COUNTIF(L$2:L366,L366)</f>
        <v>149</v>
      </c>
      <c r="V366" s="52">
        <f t="shared" si="156"/>
        <v>365</v>
      </c>
      <c r="W366" s="67">
        <f t="shared" si="157"/>
        <v>4.583333333333333E-2</v>
      </c>
      <c r="X366" s="70">
        <f t="shared" si="158"/>
        <v>4.583333333333333E-2</v>
      </c>
      <c r="Y366" s="72" t="str">
        <f t="shared" si="167"/>
        <v/>
      </c>
      <c r="Z366" s="75" t="str">
        <f t="shared" si="159"/>
        <v/>
      </c>
      <c r="AA366" s="25"/>
      <c r="AB366" s="25"/>
      <c r="AC366" s="44" t="str">
        <f t="shared" si="160"/>
        <v/>
      </c>
      <c r="AD366" s="44" t="str">
        <f t="shared" si="161"/>
        <v/>
      </c>
      <c r="AE366" s="78" t="str">
        <f>IF(AD366="","",COUNTIF($AD$2:AD366,AD366))</f>
        <v/>
      </c>
      <c r="AF366" s="79" t="str">
        <f>IF(AD366="","",SUMIF(AD$2:AD366,AD366,G$2:G366))</f>
        <v/>
      </c>
      <c r="AG366" s="79" t="str">
        <f>IF(AK366&lt;&gt;"",COUNTIF($AK$1:AK365,AK366)+AK366,IF(AL366&lt;&gt;"",COUNTIF($AL$1:AL365,AL366)+AL366,""))</f>
        <v/>
      </c>
      <c r="AH366" s="79" t="str">
        <f t="shared" si="162"/>
        <v/>
      </c>
      <c r="AI366" s="79" t="str">
        <f>IF(AND(J366="M", AH366&lt;&gt;"U/A",AE366=Prizewinners!$J$1),AF366,"")</f>
        <v/>
      </c>
      <c r="AJ366" s="44" t="str">
        <f>IF(AND(J366="F",  AH366&lt;&gt;"U/A",AE366=Prizewinners!$J$16),AF366,"")</f>
        <v/>
      </c>
      <c r="AK366" s="44" t="str">
        <f t="shared" si="171"/>
        <v/>
      </c>
      <c r="AL366" s="44" t="str">
        <f t="shared" si="172"/>
        <v/>
      </c>
      <c r="AM366" s="44" t="str">
        <f t="shared" si="174"/>
        <v/>
      </c>
      <c r="AN366" s="44" t="str">
        <f t="shared" si="168"/>
        <v/>
      </c>
      <c r="AO366" s="44" t="str">
        <f t="shared" si="169"/>
        <v/>
      </c>
      <c r="AP366" s="44" t="str">
        <f t="shared" si="170"/>
        <v/>
      </c>
      <c r="AQ366" s="44" t="str">
        <f t="shared" si="173"/>
        <v/>
      </c>
    </row>
    <row r="367" spans="1:43">
      <c r="A367" s="51" t="str">
        <f t="shared" si="146"/>
        <v>,156</v>
      </c>
      <c r="B367" s="52" t="str">
        <f t="shared" si="147"/>
        <v>,150</v>
      </c>
      <c r="C367" s="50">
        <f t="shared" si="148"/>
        <v>366</v>
      </c>
      <c r="D367" s="7"/>
      <c r="E367" s="52">
        <f t="shared" si="149"/>
        <v>0</v>
      </c>
      <c r="F367" s="51">
        <f>COUNTIF(H$2:H367,H367)</f>
        <v>156</v>
      </c>
      <c r="G367" s="53">
        <f>COUNTIF(J$2:J367,J367)</f>
        <v>150</v>
      </c>
      <c r="H367" s="51" t="str">
        <f t="shared" si="150"/>
        <v/>
      </c>
      <c r="I367" s="52" t="str">
        <f t="shared" si="163"/>
        <v/>
      </c>
      <c r="J367" s="52" t="str">
        <f t="shared" si="164"/>
        <v/>
      </c>
      <c r="K367" s="56" t="str">
        <f t="shared" si="165"/>
        <v/>
      </c>
      <c r="L367" s="56" t="str">
        <f t="shared" si="166"/>
        <v/>
      </c>
      <c r="M367" s="7"/>
      <c r="N367" s="8"/>
      <c r="O367" s="7"/>
      <c r="P367" s="59">
        <f t="shared" si="151"/>
        <v>1</v>
      </c>
      <c r="Q367" s="59">
        <f t="shared" si="152"/>
        <v>6</v>
      </c>
      <c r="R367" s="63">
        <f t="shared" si="153"/>
        <v>4.1666666666666664E-2</v>
      </c>
      <c r="S367" s="66">
        <f t="shared" si="154"/>
        <v>4.1666666666666666E-3</v>
      </c>
      <c r="T367" s="66">
        <f t="shared" si="155"/>
        <v>0</v>
      </c>
      <c r="U367" s="52">
        <f>COUNTIF(L$2:L367,L367)</f>
        <v>150</v>
      </c>
      <c r="V367" s="52">
        <f t="shared" si="156"/>
        <v>366</v>
      </c>
      <c r="W367" s="67">
        <f t="shared" si="157"/>
        <v>4.583333333333333E-2</v>
      </c>
      <c r="X367" s="70">
        <f t="shared" si="158"/>
        <v>4.583333333333333E-2</v>
      </c>
      <c r="Y367" s="72" t="str">
        <f t="shared" si="167"/>
        <v/>
      </c>
      <c r="Z367" s="75" t="str">
        <f t="shared" si="159"/>
        <v/>
      </c>
      <c r="AA367" s="25"/>
      <c r="AB367" s="25"/>
      <c r="AC367" s="44" t="str">
        <f t="shared" si="160"/>
        <v/>
      </c>
      <c r="AD367" s="44" t="str">
        <f t="shared" si="161"/>
        <v/>
      </c>
      <c r="AE367" s="78" t="str">
        <f>IF(AD367="","",COUNTIF($AD$2:AD367,AD367))</f>
        <v/>
      </c>
      <c r="AF367" s="79" t="str">
        <f>IF(AD367="","",SUMIF(AD$2:AD367,AD367,G$2:G367))</f>
        <v/>
      </c>
      <c r="AG367" s="79" t="str">
        <f>IF(AK367&lt;&gt;"",COUNTIF($AK$1:AK366,AK367)+AK367,IF(AL367&lt;&gt;"",COUNTIF($AL$1:AL366,AL367)+AL367,""))</f>
        <v/>
      </c>
      <c r="AH367" s="79" t="str">
        <f t="shared" si="162"/>
        <v/>
      </c>
      <c r="AI367" s="79" t="str">
        <f>IF(AND(J367="M", AH367&lt;&gt;"U/A",AE367=Prizewinners!$J$1),AF367,"")</f>
        <v/>
      </c>
      <c r="AJ367" s="44" t="str">
        <f>IF(AND(J367="F",  AH367&lt;&gt;"U/A",AE367=Prizewinners!$J$16),AF367,"")</f>
        <v/>
      </c>
      <c r="AK367" s="44" t="str">
        <f t="shared" si="171"/>
        <v/>
      </c>
      <c r="AL367" s="44" t="str">
        <f t="shared" si="172"/>
        <v/>
      </c>
      <c r="AM367" s="44" t="str">
        <f t="shared" si="174"/>
        <v/>
      </c>
      <c r="AN367" s="44" t="str">
        <f t="shared" si="168"/>
        <v/>
      </c>
      <c r="AO367" s="44" t="str">
        <f t="shared" si="169"/>
        <v/>
      </c>
      <c r="AP367" s="44" t="str">
        <f t="shared" si="170"/>
        <v/>
      </c>
      <c r="AQ367" s="44" t="str">
        <f t="shared" si="173"/>
        <v/>
      </c>
    </row>
    <row r="368" spans="1:43">
      <c r="A368" s="51" t="str">
        <f t="shared" si="146"/>
        <v>,157</v>
      </c>
      <c r="B368" s="52" t="str">
        <f t="shared" si="147"/>
        <v>,151</v>
      </c>
      <c r="C368" s="50">
        <f t="shared" si="148"/>
        <v>367</v>
      </c>
      <c r="D368" s="7"/>
      <c r="E368" s="52">
        <f t="shared" si="149"/>
        <v>0</v>
      </c>
      <c r="F368" s="51">
        <f>COUNTIF(H$2:H368,H368)</f>
        <v>157</v>
      </c>
      <c r="G368" s="53">
        <f>COUNTIF(J$2:J368,J368)</f>
        <v>151</v>
      </c>
      <c r="H368" s="51" t="str">
        <f t="shared" si="150"/>
        <v/>
      </c>
      <c r="I368" s="52" t="str">
        <f t="shared" si="163"/>
        <v/>
      </c>
      <c r="J368" s="52" t="str">
        <f t="shared" si="164"/>
        <v/>
      </c>
      <c r="K368" s="56" t="str">
        <f t="shared" si="165"/>
        <v/>
      </c>
      <c r="L368" s="56" t="str">
        <f t="shared" si="166"/>
        <v/>
      </c>
      <c r="M368" s="7"/>
      <c r="N368" s="8"/>
      <c r="O368" s="7"/>
      <c r="P368" s="59">
        <f t="shared" si="151"/>
        <v>1</v>
      </c>
      <c r="Q368" s="59">
        <f t="shared" si="152"/>
        <v>6</v>
      </c>
      <c r="R368" s="63">
        <f t="shared" si="153"/>
        <v>4.1666666666666664E-2</v>
      </c>
      <c r="S368" s="66">
        <f t="shared" si="154"/>
        <v>4.1666666666666666E-3</v>
      </c>
      <c r="T368" s="66">
        <f t="shared" si="155"/>
        <v>0</v>
      </c>
      <c r="U368" s="52">
        <f>COUNTIF(L$2:L368,L368)</f>
        <v>151</v>
      </c>
      <c r="V368" s="52">
        <f t="shared" si="156"/>
        <v>367</v>
      </c>
      <c r="W368" s="67">
        <f t="shared" si="157"/>
        <v>4.583333333333333E-2</v>
      </c>
      <c r="X368" s="70">
        <f t="shared" si="158"/>
        <v>4.583333333333333E-2</v>
      </c>
      <c r="Y368" s="72" t="str">
        <f t="shared" si="167"/>
        <v/>
      </c>
      <c r="Z368" s="75" t="str">
        <f t="shared" si="159"/>
        <v/>
      </c>
      <c r="AA368" s="25"/>
      <c r="AB368" s="25"/>
      <c r="AC368" s="44" t="str">
        <f t="shared" si="160"/>
        <v/>
      </c>
      <c r="AD368" s="44" t="str">
        <f t="shared" si="161"/>
        <v/>
      </c>
      <c r="AE368" s="78" t="str">
        <f>IF(AD368="","",COUNTIF($AD$2:AD368,AD368))</f>
        <v/>
      </c>
      <c r="AF368" s="79" t="str">
        <f>IF(AD368="","",SUMIF(AD$2:AD368,AD368,G$2:G368))</f>
        <v/>
      </c>
      <c r="AG368" s="79" t="str">
        <f>IF(AK368&lt;&gt;"",COUNTIF($AK$1:AK367,AK368)+AK368,IF(AL368&lt;&gt;"",COUNTIF($AL$1:AL367,AL368)+AL368,""))</f>
        <v/>
      </c>
      <c r="AH368" s="79" t="str">
        <f t="shared" si="162"/>
        <v/>
      </c>
      <c r="AI368" s="79" t="str">
        <f>IF(AND(J368="M", AH368&lt;&gt;"U/A",AE368=Prizewinners!$J$1),AF368,"")</f>
        <v/>
      </c>
      <c r="AJ368" s="44" t="str">
        <f>IF(AND(J368="F",  AH368&lt;&gt;"U/A",AE368=Prizewinners!$J$16),AF368,"")</f>
        <v/>
      </c>
      <c r="AK368" s="44" t="str">
        <f t="shared" si="171"/>
        <v/>
      </c>
      <c r="AL368" s="44" t="str">
        <f t="shared" si="172"/>
        <v/>
      </c>
      <c r="AM368" s="44" t="str">
        <f t="shared" si="174"/>
        <v/>
      </c>
      <c r="AN368" s="44" t="str">
        <f t="shared" si="168"/>
        <v/>
      </c>
      <c r="AO368" s="44" t="str">
        <f t="shared" si="169"/>
        <v/>
      </c>
      <c r="AP368" s="44" t="str">
        <f t="shared" si="170"/>
        <v/>
      </c>
      <c r="AQ368" s="44" t="str">
        <f t="shared" si="173"/>
        <v/>
      </c>
    </row>
    <row r="369" spans="1:43">
      <c r="A369" s="51" t="str">
        <f t="shared" si="146"/>
        <v>,158</v>
      </c>
      <c r="B369" s="52" t="str">
        <f t="shared" si="147"/>
        <v>,152</v>
      </c>
      <c r="C369" s="50">
        <f t="shared" si="148"/>
        <v>368</v>
      </c>
      <c r="D369" s="7"/>
      <c r="E369" s="52">
        <f t="shared" si="149"/>
        <v>0</v>
      </c>
      <c r="F369" s="51">
        <f>COUNTIF(H$2:H369,H369)</f>
        <v>158</v>
      </c>
      <c r="G369" s="53">
        <f>COUNTIF(J$2:J369,J369)</f>
        <v>152</v>
      </c>
      <c r="H369" s="51" t="str">
        <f t="shared" si="150"/>
        <v/>
      </c>
      <c r="I369" s="52" t="str">
        <f t="shared" si="163"/>
        <v/>
      </c>
      <c r="J369" s="52" t="str">
        <f t="shared" si="164"/>
        <v/>
      </c>
      <c r="K369" s="56" t="str">
        <f t="shared" si="165"/>
        <v/>
      </c>
      <c r="L369" s="56" t="str">
        <f t="shared" si="166"/>
        <v/>
      </c>
      <c r="M369" s="7"/>
      <c r="N369" s="8"/>
      <c r="O369" s="7"/>
      <c r="P369" s="59">
        <f t="shared" si="151"/>
        <v>1</v>
      </c>
      <c r="Q369" s="59">
        <f t="shared" si="152"/>
        <v>6</v>
      </c>
      <c r="R369" s="63">
        <f t="shared" si="153"/>
        <v>4.1666666666666664E-2</v>
      </c>
      <c r="S369" s="66">
        <f t="shared" si="154"/>
        <v>4.1666666666666666E-3</v>
      </c>
      <c r="T369" s="66">
        <f t="shared" si="155"/>
        <v>0</v>
      </c>
      <c r="U369" s="52">
        <f>COUNTIF(L$2:L369,L369)</f>
        <v>152</v>
      </c>
      <c r="V369" s="52">
        <f t="shared" si="156"/>
        <v>368</v>
      </c>
      <c r="W369" s="67">
        <f t="shared" si="157"/>
        <v>4.583333333333333E-2</v>
      </c>
      <c r="X369" s="70">
        <f t="shared" si="158"/>
        <v>4.583333333333333E-2</v>
      </c>
      <c r="Y369" s="72" t="str">
        <f t="shared" si="167"/>
        <v/>
      </c>
      <c r="Z369" s="75" t="str">
        <f t="shared" si="159"/>
        <v/>
      </c>
      <c r="AA369" s="25"/>
      <c r="AB369" s="25"/>
      <c r="AC369" s="44" t="str">
        <f t="shared" si="160"/>
        <v/>
      </c>
      <c r="AD369" s="44" t="str">
        <f t="shared" si="161"/>
        <v/>
      </c>
      <c r="AE369" s="78" t="str">
        <f>IF(AD369="","",COUNTIF($AD$2:AD369,AD369))</f>
        <v/>
      </c>
      <c r="AF369" s="79" t="str">
        <f>IF(AD369="","",SUMIF(AD$2:AD369,AD369,G$2:G369))</f>
        <v/>
      </c>
      <c r="AG369" s="79" t="str">
        <f>IF(AK369&lt;&gt;"",COUNTIF($AK$1:AK368,AK369)+AK369,IF(AL369&lt;&gt;"",COUNTIF($AL$1:AL368,AL369)+AL369,""))</f>
        <v/>
      </c>
      <c r="AH369" s="79" t="str">
        <f t="shared" si="162"/>
        <v/>
      </c>
      <c r="AI369" s="79" t="str">
        <f>IF(AND(J369="M", AH369&lt;&gt;"U/A",AE369=Prizewinners!$J$1),AF369,"")</f>
        <v/>
      </c>
      <c r="AJ369" s="44" t="str">
        <f>IF(AND(J369="F",  AH369&lt;&gt;"U/A",AE369=Prizewinners!$J$16),AF369,"")</f>
        <v/>
      </c>
      <c r="AK369" s="44" t="str">
        <f t="shared" si="171"/>
        <v/>
      </c>
      <c r="AL369" s="44" t="str">
        <f t="shared" si="172"/>
        <v/>
      </c>
      <c r="AM369" s="44" t="str">
        <f t="shared" si="174"/>
        <v/>
      </c>
      <c r="AN369" s="44" t="str">
        <f t="shared" si="168"/>
        <v/>
      </c>
      <c r="AO369" s="44" t="str">
        <f t="shared" si="169"/>
        <v/>
      </c>
      <c r="AP369" s="44" t="str">
        <f t="shared" si="170"/>
        <v/>
      </c>
      <c r="AQ369" s="44" t="str">
        <f t="shared" si="173"/>
        <v/>
      </c>
    </row>
    <row r="370" spans="1:43">
      <c r="A370" s="51" t="str">
        <f t="shared" si="146"/>
        <v>,159</v>
      </c>
      <c r="B370" s="52" t="str">
        <f t="shared" si="147"/>
        <v>,153</v>
      </c>
      <c r="C370" s="50">
        <f t="shared" si="148"/>
        <v>369</v>
      </c>
      <c r="D370" s="7"/>
      <c r="E370" s="52">
        <f t="shared" si="149"/>
        <v>0</v>
      </c>
      <c r="F370" s="51">
        <f>COUNTIF(H$2:H370,H370)</f>
        <v>159</v>
      </c>
      <c r="G370" s="53">
        <f>COUNTIF(J$2:J370,J370)</f>
        <v>153</v>
      </c>
      <c r="H370" s="51" t="str">
        <f t="shared" si="150"/>
        <v/>
      </c>
      <c r="I370" s="52" t="str">
        <f t="shared" si="163"/>
        <v/>
      </c>
      <c r="J370" s="52" t="str">
        <f t="shared" si="164"/>
        <v/>
      </c>
      <c r="K370" s="56" t="str">
        <f t="shared" si="165"/>
        <v/>
      </c>
      <c r="L370" s="56" t="str">
        <f t="shared" si="166"/>
        <v/>
      </c>
      <c r="M370" s="7"/>
      <c r="N370" s="8"/>
      <c r="O370" s="7"/>
      <c r="P370" s="59">
        <f t="shared" si="151"/>
        <v>1</v>
      </c>
      <c r="Q370" s="59">
        <f t="shared" si="152"/>
        <v>6</v>
      </c>
      <c r="R370" s="63">
        <f t="shared" si="153"/>
        <v>4.1666666666666664E-2</v>
      </c>
      <c r="S370" s="66">
        <f t="shared" si="154"/>
        <v>4.1666666666666666E-3</v>
      </c>
      <c r="T370" s="66">
        <f t="shared" si="155"/>
        <v>0</v>
      </c>
      <c r="U370" s="52">
        <f>COUNTIF(L$2:L370,L370)</f>
        <v>153</v>
      </c>
      <c r="V370" s="52">
        <f t="shared" si="156"/>
        <v>369</v>
      </c>
      <c r="W370" s="67">
        <f t="shared" si="157"/>
        <v>4.583333333333333E-2</v>
      </c>
      <c r="X370" s="70">
        <f t="shared" si="158"/>
        <v>4.583333333333333E-2</v>
      </c>
      <c r="Y370" s="72" t="str">
        <f t="shared" si="167"/>
        <v/>
      </c>
      <c r="Z370" s="75" t="str">
        <f t="shared" si="159"/>
        <v/>
      </c>
      <c r="AA370" s="25"/>
      <c r="AB370" s="25"/>
      <c r="AC370" s="44" t="str">
        <f t="shared" si="160"/>
        <v/>
      </c>
      <c r="AD370" s="44" t="str">
        <f t="shared" si="161"/>
        <v/>
      </c>
      <c r="AE370" s="78" t="str">
        <f>IF(AD370="","",COUNTIF($AD$2:AD370,AD370))</f>
        <v/>
      </c>
      <c r="AF370" s="79" t="str">
        <f>IF(AD370="","",SUMIF(AD$2:AD370,AD370,G$2:G370))</f>
        <v/>
      </c>
      <c r="AG370" s="79" t="str">
        <f>IF(AK370&lt;&gt;"",COUNTIF($AK$1:AK369,AK370)+AK370,IF(AL370&lt;&gt;"",COUNTIF($AL$1:AL369,AL370)+AL370,""))</f>
        <v/>
      </c>
      <c r="AH370" s="79" t="str">
        <f t="shared" si="162"/>
        <v/>
      </c>
      <c r="AI370" s="79" t="str">
        <f>IF(AND(J370="M", AH370&lt;&gt;"U/A",AE370=Prizewinners!$J$1),AF370,"")</f>
        <v/>
      </c>
      <c r="AJ370" s="44" t="str">
        <f>IF(AND(J370="F",  AH370&lt;&gt;"U/A",AE370=Prizewinners!$J$16),AF370,"")</f>
        <v/>
      </c>
      <c r="AK370" s="44" t="str">
        <f t="shared" si="171"/>
        <v/>
      </c>
      <c r="AL370" s="44" t="str">
        <f t="shared" si="172"/>
        <v/>
      </c>
      <c r="AM370" s="44" t="str">
        <f t="shared" si="174"/>
        <v/>
      </c>
      <c r="AN370" s="44" t="str">
        <f t="shared" si="168"/>
        <v/>
      </c>
      <c r="AO370" s="44" t="str">
        <f t="shared" si="169"/>
        <v/>
      </c>
      <c r="AP370" s="44" t="str">
        <f t="shared" si="170"/>
        <v/>
      </c>
      <c r="AQ370" s="44" t="str">
        <f t="shared" si="173"/>
        <v/>
      </c>
    </row>
    <row r="371" spans="1:43">
      <c r="A371" s="51" t="str">
        <f t="shared" si="146"/>
        <v>,160</v>
      </c>
      <c r="B371" s="52" t="str">
        <f t="shared" si="147"/>
        <v>,154</v>
      </c>
      <c r="C371" s="50">
        <f t="shared" si="148"/>
        <v>370</v>
      </c>
      <c r="D371" s="7"/>
      <c r="E371" s="52">
        <f t="shared" si="149"/>
        <v>0</v>
      </c>
      <c r="F371" s="51">
        <f>COUNTIF(H$2:H371,H371)</f>
        <v>160</v>
      </c>
      <c r="G371" s="53">
        <f>COUNTIF(J$2:J371,J371)</f>
        <v>154</v>
      </c>
      <c r="H371" s="51" t="str">
        <f t="shared" si="150"/>
        <v/>
      </c>
      <c r="I371" s="52" t="str">
        <f t="shared" si="163"/>
        <v/>
      </c>
      <c r="J371" s="52" t="str">
        <f t="shared" si="164"/>
        <v/>
      </c>
      <c r="K371" s="56" t="str">
        <f t="shared" si="165"/>
        <v/>
      </c>
      <c r="L371" s="56" t="str">
        <f t="shared" si="166"/>
        <v/>
      </c>
      <c r="M371" s="7"/>
      <c r="N371" s="8"/>
      <c r="O371" s="7"/>
      <c r="P371" s="59">
        <f t="shared" si="151"/>
        <v>1</v>
      </c>
      <c r="Q371" s="59">
        <f t="shared" si="152"/>
        <v>6</v>
      </c>
      <c r="R371" s="63">
        <f t="shared" si="153"/>
        <v>4.1666666666666664E-2</v>
      </c>
      <c r="S371" s="66">
        <f t="shared" si="154"/>
        <v>4.1666666666666666E-3</v>
      </c>
      <c r="T371" s="66">
        <f t="shared" si="155"/>
        <v>0</v>
      </c>
      <c r="U371" s="52">
        <f>COUNTIF(L$2:L371,L371)</f>
        <v>154</v>
      </c>
      <c r="V371" s="52">
        <f t="shared" si="156"/>
        <v>370</v>
      </c>
      <c r="W371" s="67">
        <f t="shared" si="157"/>
        <v>4.583333333333333E-2</v>
      </c>
      <c r="X371" s="70">
        <f t="shared" si="158"/>
        <v>4.583333333333333E-2</v>
      </c>
      <c r="Y371" s="72" t="str">
        <f t="shared" si="167"/>
        <v/>
      </c>
      <c r="Z371" s="75" t="str">
        <f t="shared" si="159"/>
        <v/>
      </c>
      <c r="AA371" s="25"/>
      <c r="AB371" s="25"/>
      <c r="AC371" s="44" t="str">
        <f t="shared" si="160"/>
        <v/>
      </c>
      <c r="AD371" s="44" t="str">
        <f t="shared" si="161"/>
        <v/>
      </c>
      <c r="AE371" s="78" t="str">
        <f>IF(AD371="","",COUNTIF($AD$2:AD371,AD371))</f>
        <v/>
      </c>
      <c r="AF371" s="79" t="str">
        <f>IF(AD371="","",SUMIF(AD$2:AD371,AD371,G$2:G371))</f>
        <v/>
      </c>
      <c r="AG371" s="79" t="str">
        <f>IF(AK371&lt;&gt;"",COUNTIF($AK$1:AK370,AK371)+AK371,IF(AL371&lt;&gt;"",COUNTIF($AL$1:AL370,AL371)+AL371,""))</f>
        <v/>
      </c>
      <c r="AH371" s="79" t="str">
        <f t="shared" si="162"/>
        <v/>
      </c>
      <c r="AI371" s="79" t="str">
        <f>IF(AND(J371="M", AH371&lt;&gt;"U/A",AE371=Prizewinners!$J$1),AF371,"")</f>
        <v/>
      </c>
      <c r="AJ371" s="44" t="str">
        <f>IF(AND(J371="F",  AH371&lt;&gt;"U/A",AE371=Prizewinners!$J$16),AF371,"")</f>
        <v/>
      </c>
      <c r="AK371" s="44" t="str">
        <f t="shared" si="171"/>
        <v/>
      </c>
      <c r="AL371" s="44" t="str">
        <f t="shared" si="172"/>
        <v/>
      </c>
      <c r="AM371" s="44" t="str">
        <f t="shared" si="174"/>
        <v/>
      </c>
      <c r="AN371" s="44" t="str">
        <f t="shared" si="168"/>
        <v/>
      </c>
      <c r="AO371" s="44" t="str">
        <f t="shared" si="169"/>
        <v/>
      </c>
      <c r="AP371" s="44" t="str">
        <f t="shared" si="170"/>
        <v/>
      </c>
      <c r="AQ371" s="44" t="str">
        <f t="shared" si="173"/>
        <v/>
      </c>
    </row>
    <row r="372" spans="1:43">
      <c r="A372" s="51" t="str">
        <f t="shared" si="146"/>
        <v>,161</v>
      </c>
      <c r="B372" s="52" t="str">
        <f t="shared" si="147"/>
        <v>,155</v>
      </c>
      <c r="C372" s="50">
        <f t="shared" si="148"/>
        <v>371</v>
      </c>
      <c r="D372" s="7"/>
      <c r="E372" s="52">
        <f t="shared" si="149"/>
        <v>0</v>
      </c>
      <c r="F372" s="51">
        <f>COUNTIF(H$2:H372,H372)</f>
        <v>161</v>
      </c>
      <c r="G372" s="53">
        <f>COUNTIF(J$2:J372,J372)</f>
        <v>155</v>
      </c>
      <c r="H372" s="51" t="str">
        <f t="shared" si="150"/>
        <v/>
      </c>
      <c r="I372" s="52" t="str">
        <f t="shared" si="163"/>
        <v/>
      </c>
      <c r="J372" s="52" t="str">
        <f t="shared" si="164"/>
        <v/>
      </c>
      <c r="K372" s="56" t="str">
        <f t="shared" si="165"/>
        <v/>
      </c>
      <c r="L372" s="56" t="str">
        <f t="shared" si="166"/>
        <v/>
      </c>
      <c r="M372" s="7"/>
      <c r="N372" s="8"/>
      <c r="O372" s="7"/>
      <c r="P372" s="59">
        <f t="shared" si="151"/>
        <v>1</v>
      </c>
      <c r="Q372" s="59">
        <f t="shared" si="152"/>
        <v>6</v>
      </c>
      <c r="R372" s="63">
        <f t="shared" si="153"/>
        <v>4.1666666666666664E-2</v>
      </c>
      <c r="S372" s="66">
        <f t="shared" si="154"/>
        <v>4.1666666666666666E-3</v>
      </c>
      <c r="T372" s="66">
        <f t="shared" si="155"/>
        <v>0</v>
      </c>
      <c r="U372" s="52">
        <f>COUNTIF(L$2:L372,L372)</f>
        <v>155</v>
      </c>
      <c r="V372" s="52">
        <f t="shared" si="156"/>
        <v>371</v>
      </c>
      <c r="W372" s="67">
        <f t="shared" si="157"/>
        <v>4.583333333333333E-2</v>
      </c>
      <c r="X372" s="70">
        <f t="shared" si="158"/>
        <v>4.583333333333333E-2</v>
      </c>
      <c r="Y372" s="72" t="str">
        <f t="shared" si="167"/>
        <v/>
      </c>
      <c r="Z372" s="75" t="str">
        <f t="shared" si="159"/>
        <v/>
      </c>
      <c r="AA372" s="25"/>
      <c r="AB372" s="25"/>
      <c r="AC372" s="44" t="str">
        <f t="shared" si="160"/>
        <v/>
      </c>
      <c r="AD372" s="44" t="str">
        <f t="shared" si="161"/>
        <v/>
      </c>
      <c r="AE372" s="78" t="str">
        <f>IF(AD372="","",COUNTIF($AD$2:AD372,AD372))</f>
        <v/>
      </c>
      <c r="AF372" s="79" t="str">
        <f>IF(AD372="","",SUMIF(AD$2:AD372,AD372,G$2:G372))</f>
        <v/>
      </c>
      <c r="AG372" s="79" t="str">
        <f>IF(AK372&lt;&gt;"",COUNTIF($AK$1:AK371,AK372)+AK372,IF(AL372&lt;&gt;"",COUNTIF($AL$1:AL371,AL372)+AL372,""))</f>
        <v/>
      </c>
      <c r="AH372" s="79" t="str">
        <f t="shared" si="162"/>
        <v/>
      </c>
      <c r="AI372" s="79" t="str">
        <f>IF(AND(J372="M", AH372&lt;&gt;"U/A",AE372=Prizewinners!$J$1),AF372,"")</f>
        <v/>
      </c>
      <c r="AJ372" s="44" t="str">
        <f>IF(AND(J372="F",  AH372&lt;&gt;"U/A",AE372=Prizewinners!$J$16),AF372,"")</f>
        <v/>
      </c>
      <c r="AK372" s="44" t="str">
        <f t="shared" si="171"/>
        <v/>
      </c>
      <c r="AL372" s="44" t="str">
        <f t="shared" si="172"/>
        <v/>
      </c>
      <c r="AM372" s="44" t="str">
        <f t="shared" si="174"/>
        <v/>
      </c>
      <c r="AN372" s="44" t="str">
        <f t="shared" si="168"/>
        <v/>
      </c>
      <c r="AO372" s="44" t="str">
        <f t="shared" si="169"/>
        <v/>
      </c>
      <c r="AP372" s="44" t="str">
        <f t="shared" si="170"/>
        <v/>
      </c>
      <c r="AQ372" s="44" t="str">
        <f t="shared" si="173"/>
        <v/>
      </c>
    </row>
    <row r="373" spans="1:43">
      <c r="A373" s="51" t="str">
        <f t="shared" si="146"/>
        <v>,162</v>
      </c>
      <c r="B373" s="52" t="str">
        <f t="shared" si="147"/>
        <v>,156</v>
      </c>
      <c r="C373" s="50">
        <f t="shared" si="148"/>
        <v>372</v>
      </c>
      <c r="D373" s="7"/>
      <c r="E373" s="52">
        <f t="shared" si="149"/>
        <v>0</v>
      </c>
      <c r="F373" s="51">
        <f>COUNTIF(H$2:H373,H373)</f>
        <v>162</v>
      </c>
      <c r="G373" s="53">
        <f>COUNTIF(J$2:J373,J373)</f>
        <v>156</v>
      </c>
      <c r="H373" s="51" t="str">
        <f t="shared" si="150"/>
        <v/>
      </c>
      <c r="I373" s="52" t="str">
        <f t="shared" si="163"/>
        <v/>
      </c>
      <c r="J373" s="52" t="str">
        <f t="shared" si="164"/>
        <v/>
      </c>
      <c r="K373" s="56" t="str">
        <f t="shared" si="165"/>
        <v/>
      </c>
      <c r="L373" s="56" t="str">
        <f t="shared" si="166"/>
        <v/>
      </c>
      <c r="M373" s="7"/>
      <c r="N373" s="8"/>
      <c r="O373" s="7"/>
      <c r="P373" s="59">
        <f t="shared" si="151"/>
        <v>1</v>
      </c>
      <c r="Q373" s="59">
        <f t="shared" si="152"/>
        <v>6</v>
      </c>
      <c r="R373" s="63">
        <f t="shared" si="153"/>
        <v>4.1666666666666664E-2</v>
      </c>
      <c r="S373" s="66">
        <f t="shared" si="154"/>
        <v>4.1666666666666666E-3</v>
      </c>
      <c r="T373" s="66">
        <f t="shared" si="155"/>
        <v>0</v>
      </c>
      <c r="U373" s="52">
        <f>COUNTIF(L$2:L373,L373)</f>
        <v>156</v>
      </c>
      <c r="V373" s="52">
        <f t="shared" si="156"/>
        <v>372</v>
      </c>
      <c r="W373" s="67">
        <f t="shared" si="157"/>
        <v>4.583333333333333E-2</v>
      </c>
      <c r="X373" s="70">
        <f t="shared" si="158"/>
        <v>4.583333333333333E-2</v>
      </c>
      <c r="Y373" s="72" t="str">
        <f t="shared" si="167"/>
        <v/>
      </c>
      <c r="Z373" s="75" t="str">
        <f t="shared" si="159"/>
        <v/>
      </c>
      <c r="AA373" s="25"/>
      <c r="AB373" s="25"/>
      <c r="AC373" s="44" t="str">
        <f t="shared" si="160"/>
        <v/>
      </c>
      <c r="AD373" s="44" t="str">
        <f t="shared" si="161"/>
        <v/>
      </c>
      <c r="AE373" s="78" t="str">
        <f>IF(AD373="","",COUNTIF($AD$2:AD373,AD373))</f>
        <v/>
      </c>
      <c r="AF373" s="79" t="str">
        <f>IF(AD373="","",SUMIF(AD$2:AD373,AD373,G$2:G373))</f>
        <v/>
      </c>
      <c r="AG373" s="79" t="str">
        <f>IF(AK373&lt;&gt;"",COUNTIF($AK$1:AK372,AK373)+AK373,IF(AL373&lt;&gt;"",COUNTIF($AL$1:AL372,AL373)+AL373,""))</f>
        <v/>
      </c>
      <c r="AH373" s="79" t="str">
        <f t="shared" si="162"/>
        <v/>
      </c>
      <c r="AI373" s="79" t="str">
        <f>IF(AND(J373="M", AH373&lt;&gt;"U/A",AE373=Prizewinners!$J$1),AF373,"")</f>
        <v/>
      </c>
      <c r="AJ373" s="44" t="str">
        <f>IF(AND(J373="F",  AH373&lt;&gt;"U/A",AE373=Prizewinners!$J$16),AF373,"")</f>
        <v/>
      </c>
      <c r="AK373" s="44" t="str">
        <f t="shared" si="171"/>
        <v/>
      </c>
      <c r="AL373" s="44" t="str">
        <f t="shared" si="172"/>
        <v/>
      </c>
      <c r="AM373" s="44" t="str">
        <f t="shared" si="174"/>
        <v/>
      </c>
      <c r="AN373" s="44" t="str">
        <f t="shared" si="168"/>
        <v/>
      </c>
      <c r="AO373" s="44" t="str">
        <f t="shared" si="169"/>
        <v/>
      </c>
      <c r="AP373" s="44" t="str">
        <f t="shared" si="170"/>
        <v/>
      </c>
      <c r="AQ373" s="44" t="str">
        <f t="shared" si="173"/>
        <v/>
      </c>
    </row>
    <row r="374" spans="1:43">
      <c r="A374" s="51" t="str">
        <f t="shared" si="146"/>
        <v>,163</v>
      </c>
      <c r="B374" s="52" t="str">
        <f t="shared" si="147"/>
        <v>,157</v>
      </c>
      <c r="C374" s="50">
        <f t="shared" si="148"/>
        <v>373</v>
      </c>
      <c r="D374" s="7"/>
      <c r="E374" s="52">
        <f t="shared" si="149"/>
        <v>0</v>
      </c>
      <c r="F374" s="51">
        <f>COUNTIF(H$2:H374,H374)</f>
        <v>163</v>
      </c>
      <c r="G374" s="53">
        <f>COUNTIF(J$2:J374,J374)</f>
        <v>157</v>
      </c>
      <c r="H374" s="51" t="str">
        <f t="shared" si="150"/>
        <v/>
      </c>
      <c r="I374" s="52" t="str">
        <f t="shared" si="163"/>
        <v/>
      </c>
      <c r="J374" s="52" t="str">
        <f t="shared" si="164"/>
        <v/>
      </c>
      <c r="K374" s="56" t="str">
        <f t="shared" si="165"/>
        <v/>
      </c>
      <c r="L374" s="56" t="str">
        <f t="shared" si="166"/>
        <v/>
      </c>
      <c r="M374" s="7"/>
      <c r="N374" s="8"/>
      <c r="O374" s="7"/>
      <c r="P374" s="59">
        <f t="shared" si="151"/>
        <v>1</v>
      </c>
      <c r="Q374" s="59">
        <f t="shared" si="152"/>
        <v>6</v>
      </c>
      <c r="R374" s="63">
        <f t="shared" si="153"/>
        <v>4.1666666666666664E-2</v>
      </c>
      <c r="S374" s="66">
        <f t="shared" si="154"/>
        <v>4.1666666666666666E-3</v>
      </c>
      <c r="T374" s="66">
        <f t="shared" si="155"/>
        <v>0</v>
      </c>
      <c r="U374" s="52">
        <f>COUNTIF(L$2:L374,L374)</f>
        <v>157</v>
      </c>
      <c r="V374" s="52">
        <f t="shared" si="156"/>
        <v>373</v>
      </c>
      <c r="W374" s="67">
        <f t="shared" si="157"/>
        <v>4.583333333333333E-2</v>
      </c>
      <c r="X374" s="70">
        <f t="shared" si="158"/>
        <v>4.583333333333333E-2</v>
      </c>
      <c r="Y374" s="72" t="str">
        <f t="shared" si="167"/>
        <v/>
      </c>
      <c r="Z374" s="75" t="str">
        <f t="shared" si="159"/>
        <v/>
      </c>
      <c r="AA374" s="25"/>
      <c r="AB374" s="25"/>
      <c r="AC374" s="44" t="str">
        <f t="shared" si="160"/>
        <v/>
      </c>
      <c r="AD374" s="44" t="str">
        <f t="shared" si="161"/>
        <v/>
      </c>
      <c r="AE374" s="78" t="str">
        <f>IF(AD374="","",COUNTIF($AD$2:AD374,AD374))</f>
        <v/>
      </c>
      <c r="AF374" s="79" t="str">
        <f>IF(AD374="","",SUMIF(AD$2:AD374,AD374,G$2:G374))</f>
        <v/>
      </c>
      <c r="AG374" s="79" t="str">
        <f>IF(AK374&lt;&gt;"",COUNTIF($AK$1:AK373,AK374)+AK374,IF(AL374&lt;&gt;"",COUNTIF($AL$1:AL373,AL374)+AL374,""))</f>
        <v/>
      </c>
      <c r="AH374" s="79" t="str">
        <f t="shared" si="162"/>
        <v/>
      </c>
      <c r="AI374" s="79" t="str">
        <f>IF(AND(J374="M", AH374&lt;&gt;"U/A",AE374=Prizewinners!$J$1),AF374,"")</f>
        <v/>
      </c>
      <c r="AJ374" s="44" t="str">
        <f>IF(AND(J374="F",  AH374&lt;&gt;"U/A",AE374=Prizewinners!$J$16),AF374,"")</f>
        <v/>
      </c>
      <c r="AK374" s="44" t="str">
        <f t="shared" si="171"/>
        <v/>
      </c>
      <c r="AL374" s="44" t="str">
        <f t="shared" si="172"/>
        <v/>
      </c>
      <c r="AM374" s="44" t="str">
        <f t="shared" si="174"/>
        <v/>
      </c>
      <c r="AN374" s="44" t="str">
        <f t="shared" si="168"/>
        <v/>
      </c>
      <c r="AO374" s="44" t="str">
        <f t="shared" si="169"/>
        <v/>
      </c>
      <c r="AP374" s="44" t="str">
        <f t="shared" si="170"/>
        <v/>
      </c>
      <c r="AQ374" s="44" t="str">
        <f t="shared" si="173"/>
        <v/>
      </c>
    </row>
    <row r="375" spans="1:43">
      <c r="A375" s="51" t="str">
        <f t="shared" si="146"/>
        <v>,164</v>
      </c>
      <c r="B375" s="52" t="str">
        <f t="shared" si="147"/>
        <v>,158</v>
      </c>
      <c r="C375" s="50">
        <f t="shared" si="148"/>
        <v>374</v>
      </c>
      <c r="D375" s="7"/>
      <c r="E375" s="52">
        <f t="shared" si="149"/>
        <v>0</v>
      </c>
      <c r="F375" s="51">
        <f>COUNTIF(H$2:H375,H375)</f>
        <v>164</v>
      </c>
      <c r="G375" s="53">
        <f>COUNTIF(J$2:J375,J375)</f>
        <v>158</v>
      </c>
      <c r="H375" s="51" t="str">
        <f t="shared" si="150"/>
        <v/>
      </c>
      <c r="I375" s="52" t="str">
        <f t="shared" si="163"/>
        <v/>
      </c>
      <c r="J375" s="52" t="str">
        <f t="shared" si="164"/>
        <v/>
      </c>
      <c r="K375" s="56" t="str">
        <f t="shared" si="165"/>
        <v/>
      </c>
      <c r="L375" s="56" t="str">
        <f t="shared" si="166"/>
        <v/>
      </c>
      <c r="M375" s="7"/>
      <c r="N375" s="8"/>
      <c r="O375" s="7"/>
      <c r="P375" s="59">
        <f t="shared" si="151"/>
        <v>1</v>
      </c>
      <c r="Q375" s="59">
        <f t="shared" si="152"/>
        <v>6</v>
      </c>
      <c r="R375" s="63">
        <f t="shared" si="153"/>
        <v>4.1666666666666664E-2</v>
      </c>
      <c r="S375" s="66">
        <f t="shared" si="154"/>
        <v>4.1666666666666666E-3</v>
      </c>
      <c r="T375" s="66">
        <f t="shared" si="155"/>
        <v>0</v>
      </c>
      <c r="U375" s="52">
        <f>COUNTIF(L$2:L375,L375)</f>
        <v>158</v>
      </c>
      <c r="V375" s="52">
        <f t="shared" si="156"/>
        <v>374</v>
      </c>
      <c r="W375" s="67">
        <f t="shared" si="157"/>
        <v>4.583333333333333E-2</v>
      </c>
      <c r="X375" s="70">
        <f t="shared" si="158"/>
        <v>4.583333333333333E-2</v>
      </c>
      <c r="Y375" s="72" t="str">
        <f t="shared" si="167"/>
        <v/>
      </c>
      <c r="Z375" s="75" t="str">
        <f t="shared" si="159"/>
        <v/>
      </c>
      <c r="AA375" s="25"/>
      <c r="AB375" s="25"/>
      <c r="AC375" s="44" t="str">
        <f t="shared" si="160"/>
        <v/>
      </c>
      <c r="AD375" s="44" t="str">
        <f t="shared" si="161"/>
        <v/>
      </c>
      <c r="AE375" s="78" t="str">
        <f>IF(AD375="","",COUNTIF($AD$2:AD375,AD375))</f>
        <v/>
      </c>
      <c r="AF375" s="79" t="str">
        <f>IF(AD375="","",SUMIF(AD$2:AD375,AD375,G$2:G375))</f>
        <v/>
      </c>
      <c r="AG375" s="79" t="str">
        <f>IF(AK375&lt;&gt;"",COUNTIF($AK$1:AK374,AK375)+AK375,IF(AL375&lt;&gt;"",COUNTIF($AL$1:AL374,AL375)+AL375,""))</f>
        <v/>
      </c>
      <c r="AH375" s="79" t="str">
        <f t="shared" si="162"/>
        <v/>
      </c>
      <c r="AI375" s="79" t="str">
        <f>IF(AND(J375="M", AH375&lt;&gt;"U/A",AE375=Prizewinners!$J$1),AF375,"")</f>
        <v/>
      </c>
      <c r="AJ375" s="44" t="str">
        <f>IF(AND(J375="F",  AH375&lt;&gt;"U/A",AE375=Prizewinners!$J$16),AF375,"")</f>
        <v/>
      </c>
      <c r="AK375" s="44" t="str">
        <f t="shared" si="171"/>
        <v/>
      </c>
      <c r="AL375" s="44" t="str">
        <f t="shared" si="172"/>
        <v/>
      </c>
      <c r="AM375" s="44" t="str">
        <f t="shared" si="174"/>
        <v/>
      </c>
      <c r="AN375" s="44" t="str">
        <f t="shared" si="168"/>
        <v/>
      </c>
      <c r="AO375" s="44" t="str">
        <f t="shared" si="169"/>
        <v/>
      </c>
      <c r="AP375" s="44" t="str">
        <f t="shared" si="170"/>
        <v/>
      </c>
      <c r="AQ375" s="44" t="str">
        <f t="shared" si="173"/>
        <v/>
      </c>
    </row>
    <row r="376" spans="1:43">
      <c r="A376" s="51" t="str">
        <f t="shared" si="146"/>
        <v>,165</v>
      </c>
      <c r="B376" s="52" t="str">
        <f t="shared" si="147"/>
        <v>,159</v>
      </c>
      <c r="C376" s="50">
        <f t="shared" si="148"/>
        <v>375</v>
      </c>
      <c r="D376" s="7"/>
      <c r="E376" s="52">
        <f t="shared" si="149"/>
        <v>0</v>
      </c>
      <c r="F376" s="51">
        <f>COUNTIF(H$2:H376,H376)</f>
        <v>165</v>
      </c>
      <c r="G376" s="53">
        <f>COUNTIF(J$2:J376,J376)</f>
        <v>159</v>
      </c>
      <c r="H376" s="51" t="str">
        <f t="shared" si="150"/>
        <v/>
      </c>
      <c r="I376" s="52" t="str">
        <f t="shared" si="163"/>
        <v/>
      </c>
      <c r="J376" s="52" t="str">
        <f t="shared" si="164"/>
        <v/>
      </c>
      <c r="K376" s="56" t="str">
        <f t="shared" si="165"/>
        <v/>
      </c>
      <c r="L376" s="56" t="str">
        <f t="shared" si="166"/>
        <v/>
      </c>
      <c r="M376" s="7"/>
      <c r="N376" s="8"/>
      <c r="O376" s="7"/>
      <c r="P376" s="59">
        <f t="shared" si="151"/>
        <v>1</v>
      </c>
      <c r="Q376" s="59">
        <f t="shared" si="152"/>
        <v>6</v>
      </c>
      <c r="R376" s="63">
        <f t="shared" si="153"/>
        <v>4.1666666666666664E-2</v>
      </c>
      <c r="S376" s="66">
        <f t="shared" si="154"/>
        <v>4.1666666666666666E-3</v>
      </c>
      <c r="T376" s="66">
        <f t="shared" si="155"/>
        <v>0</v>
      </c>
      <c r="U376" s="52">
        <f>COUNTIF(L$2:L376,L376)</f>
        <v>159</v>
      </c>
      <c r="V376" s="52">
        <f t="shared" si="156"/>
        <v>375</v>
      </c>
      <c r="W376" s="67">
        <f t="shared" si="157"/>
        <v>4.583333333333333E-2</v>
      </c>
      <c r="X376" s="70">
        <f t="shared" si="158"/>
        <v>4.583333333333333E-2</v>
      </c>
      <c r="Y376" s="72" t="str">
        <f t="shared" si="167"/>
        <v/>
      </c>
      <c r="Z376" s="75" t="str">
        <f t="shared" si="159"/>
        <v/>
      </c>
      <c r="AA376" s="25"/>
      <c r="AB376" s="25"/>
      <c r="AC376" s="44" t="str">
        <f t="shared" si="160"/>
        <v/>
      </c>
      <c r="AD376" s="44" t="str">
        <f t="shared" si="161"/>
        <v/>
      </c>
      <c r="AE376" s="78" t="str">
        <f>IF(AD376="","",COUNTIF($AD$2:AD376,AD376))</f>
        <v/>
      </c>
      <c r="AF376" s="79" t="str">
        <f>IF(AD376="","",SUMIF(AD$2:AD376,AD376,G$2:G376))</f>
        <v/>
      </c>
      <c r="AG376" s="79" t="str">
        <f>IF(AK376&lt;&gt;"",COUNTIF($AK$1:AK375,AK376)+AK376,IF(AL376&lt;&gt;"",COUNTIF($AL$1:AL375,AL376)+AL376,""))</f>
        <v/>
      </c>
      <c r="AH376" s="79" t="str">
        <f t="shared" si="162"/>
        <v/>
      </c>
      <c r="AI376" s="79" t="str">
        <f>IF(AND(J376="M", AH376&lt;&gt;"U/A",AE376=Prizewinners!$J$1),AF376,"")</f>
        <v/>
      </c>
      <c r="AJ376" s="44" t="str">
        <f>IF(AND(J376="F",  AH376&lt;&gt;"U/A",AE376=Prizewinners!$J$16),AF376,"")</f>
        <v/>
      </c>
      <c r="AK376" s="44" t="str">
        <f t="shared" si="171"/>
        <v/>
      </c>
      <c r="AL376" s="44" t="str">
        <f t="shared" si="172"/>
        <v/>
      </c>
      <c r="AM376" s="44" t="str">
        <f t="shared" si="174"/>
        <v/>
      </c>
      <c r="AN376" s="44" t="str">
        <f t="shared" si="168"/>
        <v/>
      </c>
      <c r="AO376" s="44" t="str">
        <f t="shared" si="169"/>
        <v/>
      </c>
      <c r="AP376" s="44" t="str">
        <f t="shared" si="170"/>
        <v/>
      </c>
      <c r="AQ376" s="44" t="str">
        <f t="shared" si="173"/>
        <v/>
      </c>
    </row>
    <row r="377" spans="1:43">
      <c r="A377" s="51" t="str">
        <f t="shared" si="146"/>
        <v>,166</v>
      </c>
      <c r="B377" s="52" t="str">
        <f t="shared" si="147"/>
        <v>,160</v>
      </c>
      <c r="C377" s="50">
        <f t="shared" si="148"/>
        <v>376</v>
      </c>
      <c r="D377" s="7"/>
      <c r="E377" s="52">
        <f t="shared" si="149"/>
        <v>0</v>
      </c>
      <c r="F377" s="51">
        <f>COUNTIF(H$2:H377,H377)</f>
        <v>166</v>
      </c>
      <c r="G377" s="53">
        <f>COUNTIF(J$2:J377,J377)</f>
        <v>160</v>
      </c>
      <c r="H377" s="51" t="str">
        <f t="shared" si="150"/>
        <v/>
      </c>
      <c r="I377" s="52" t="str">
        <f t="shared" si="163"/>
        <v/>
      </c>
      <c r="J377" s="52" t="str">
        <f t="shared" si="164"/>
        <v/>
      </c>
      <c r="K377" s="56" t="str">
        <f t="shared" si="165"/>
        <v/>
      </c>
      <c r="L377" s="56" t="str">
        <f t="shared" si="166"/>
        <v/>
      </c>
      <c r="M377" s="7"/>
      <c r="N377" s="8"/>
      <c r="O377" s="7"/>
      <c r="P377" s="59">
        <f t="shared" si="151"/>
        <v>1</v>
      </c>
      <c r="Q377" s="59">
        <f t="shared" si="152"/>
        <v>6</v>
      </c>
      <c r="R377" s="63">
        <f t="shared" si="153"/>
        <v>4.1666666666666664E-2</v>
      </c>
      <c r="S377" s="66">
        <f t="shared" si="154"/>
        <v>4.1666666666666666E-3</v>
      </c>
      <c r="T377" s="66">
        <f t="shared" si="155"/>
        <v>0</v>
      </c>
      <c r="U377" s="52">
        <f>COUNTIF(L$2:L377,L377)</f>
        <v>160</v>
      </c>
      <c r="V377" s="52">
        <f t="shared" si="156"/>
        <v>376</v>
      </c>
      <c r="W377" s="67">
        <f t="shared" si="157"/>
        <v>4.583333333333333E-2</v>
      </c>
      <c r="X377" s="70">
        <f t="shared" si="158"/>
        <v>4.583333333333333E-2</v>
      </c>
      <c r="Y377" s="72" t="str">
        <f t="shared" si="167"/>
        <v/>
      </c>
      <c r="Z377" s="75" t="str">
        <f t="shared" si="159"/>
        <v/>
      </c>
      <c r="AA377" s="25"/>
      <c r="AB377" s="25"/>
      <c r="AC377" s="44" t="str">
        <f t="shared" si="160"/>
        <v/>
      </c>
      <c r="AD377" s="44" t="str">
        <f t="shared" si="161"/>
        <v/>
      </c>
      <c r="AE377" s="78" t="str">
        <f>IF(AD377="","",COUNTIF($AD$2:AD377,AD377))</f>
        <v/>
      </c>
      <c r="AF377" s="79" t="str">
        <f>IF(AD377="","",SUMIF(AD$2:AD377,AD377,G$2:G377))</f>
        <v/>
      </c>
      <c r="AG377" s="79" t="str">
        <f>IF(AK377&lt;&gt;"",COUNTIF($AK$1:AK376,AK377)+AK377,IF(AL377&lt;&gt;"",COUNTIF($AL$1:AL376,AL377)+AL377,""))</f>
        <v/>
      </c>
      <c r="AH377" s="79" t="str">
        <f t="shared" si="162"/>
        <v/>
      </c>
      <c r="AI377" s="79" t="str">
        <f>IF(AND(J377="M", AH377&lt;&gt;"U/A",AE377=Prizewinners!$J$1),AF377,"")</f>
        <v/>
      </c>
      <c r="AJ377" s="44" t="str">
        <f>IF(AND(J377="F",  AH377&lt;&gt;"U/A",AE377=Prizewinners!$J$16),AF377,"")</f>
        <v/>
      </c>
      <c r="AK377" s="44" t="str">
        <f t="shared" si="171"/>
        <v/>
      </c>
      <c r="AL377" s="44" t="str">
        <f t="shared" si="172"/>
        <v/>
      </c>
      <c r="AM377" s="44" t="str">
        <f t="shared" si="174"/>
        <v/>
      </c>
      <c r="AN377" s="44" t="str">
        <f t="shared" si="168"/>
        <v/>
      </c>
      <c r="AO377" s="44" t="str">
        <f t="shared" si="169"/>
        <v/>
      </c>
      <c r="AP377" s="44" t="str">
        <f t="shared" si="170"/>
        <v/>
      </c>
      <c r="AQ377" s="44" t="str">
        <f t="shared" si="173"/>
        <v/>
      </c>
    </row>
    <row r="378" spans="1:43">
      <c r="A378" s="51" t="str">
        <f t="shared" si="146"/>
        <v>,167</v>
      </c>
      <c r="B378" s="52" t="str">
        <f t="shared" si="147"/>
        <v>,161</v>
      </c>
      <c r="C378" s="50">
        <f t="shared" si="148"/>
        <v>377</v>
      </c>
      <c r="D378" s="7"/>
      <c r="E378" s="52">
        <f t="shared" si="149"/>
        <v>0</v>
      </c>
      <c r="F378" s="51">
        <f>COUNTIF(H$2:H378,H378)</f>
        <v>167</v>
      </c>
      <c r="G378" s="53">
        <f>COUNTIF(J$2:J378,J378)</f>
        <v>161</v>
      </c>
      <c r="H378" s="51" t="str">
        <f t="shared" si="150"/>
        <v/>
      </c>
      <c r="I378" s="52" t="str">
        <f t="shared" si="163"/>
        <v/>
      </c>
      <c r="J378" s="52" t="str">
        <f t="shared" si="164"/>
        <v/>
      </c>
      <c r="K378" s="56" t="str">
        <f t="shared" si="165"/>
        <v/>
      </c>
      <c r="L378" s="56" t="str">
        <f t="shared" si="166"/>
        <v/>
      </c>
      <c r="M378" s="7"/>
      <c r="N378" s="8"/>
      <c r="O378" s="7"/>
      <c r="P378" s="59">
        <f t="shared" si="151"/>
        <v>1</v>
      </c>
      <c r="Q378" s="59">
        <f t="shared" si="152"/>
        <v>6</v>
      </c>
      <c r="R378" s="63">
        <f t="shared" si="153"/>
        <v>4.1666666666666664E-2</v>
      </c>
      <c r="S378" s="66">
        <f t="shared" si="154"/>
        <v>4.1666666666666666E-3</v>
      </c>
      <c r="T378" s="66">
        <f t="shared" si="155"/>
        <v>0</v>
      </c>
      <c r="U378" s="52">
        <f>COUNTIF(L$2:L378,L378)</f>
        <v>161</v>
      </c>
      <c r="V378" s="52">
        <f t="shared" si="156"/>
        <v>377</v>
      </c>
      <c r="W378" s="67">
        <f t="shared" si="157"/>
        <v>4.583333333333333E-2</v>
      </c>
      <c r="X378" s="70">
        <f t="shared" si="158"/>
        <v>4.583333333333333E-2</v>
      </c>
      <c r="Y378" s="72" t="str">
        <f t="shared" si="167"/>
        <v/>
      </c>
      <c r="Z378" s="75" t="str">
        <f t="shared" si="159"/>
        <v/>
      </c>
      <c r="AA378" s="25"/>
      <c r="AB378" s="25"/>
      <c r="AC378" s="44" t="str">
        <f t="shared" si="160"/>
        <v/>
      </c>
      <c r="AD378" s="44" t="str">
        <f t="shared" si="161"/>
        <v/>
      </c>
      <c r="AE378" s="78" t="str">
        <f>IF(AD378="","",COUNTIF($AD$2:AD378,AD378))</f>
        <v/>
      </c>
      <c r="AF378" s="79" t="str">
        <f>IF(AD378="","",SUMIF(AD$2:AD378,AD378,G$2:G378))</f>
        <v/>
      </c>
      <c r="AG378" s="79" t="str">
        <f>IF(AK378&lt;&gt;"",COUNTIF($AK$1:AK377,AK378)+AK378,IF(AL378&lt;&gt;"",COUNTIF($AL$1:AL377,AL378)+AL378,""))</f>
        <v/>
      </c>
      <c r="AH378" s="79" t="str">
        <f t="shared" si="162"/>
        <v/>
      </c>
      <c r="AI378" s="79" t="str">
        <f>IF(AND(J378="M", AH378&lt;&gt;"U/A",AE378=Prizewinners!$J$1),AF378,"")</f>
        <v/>
      </c>
      <c r="AJ378" s="44" t="str">
        <f>IF(AND(J378="F",  AH378&lt;&gt;"U/A",AE378=Prizewinners!$J$16),AF378,"")</f>
        <v/>
      </c>
      <c r="AK378" s="44" t="str">
        <f t="shared" si="171"/>
        <v/>
      </c>
      <c r="AL378" s="44" t="str">
        <f t="shared" si="172"/>
        <v/>
      </c>
      <c r="AM378" s="44" t="str">
        <f t="shared" si="174"/>
        <v/>
      </c>
      <c r="AN378" s="44" t="str">
        <f t="shared" si="168"/>
        <v/>
      </c>
      <c r="AO378" s="44" t="str">
        <f t="shared" si="169"/>
        <v/>
      </c>
      <c r="AP378" s="44" t="str">
        <f t="shared" si="170"/>
        <v/>
      </c>
      <c r="AQ378" s="44" t="str">
        <f t="shared" si="173"/>
        <v/>
      </c>
    </row>
    <row r="379" spans="1:43">
      <c r="A379" s="51" t="str">
        <f t="shared" si="146"/>
        <v>,168</v>
      </c>
      <c r="B379" s="52" t="str">
        <f t="shared" si="147"/>
        <v>,162</v>
      </c>
      <c r="C379" s="50">
        <f t="shared" si="148"/>
        <v>378</v>
      </c>
      <c r="D379" s="7"/>
      <c r="E379" s="52">
        <f t="shared" si="149"/>
        <v>0</v>
      </c>
      <c r="F379" s="51">
        <f>COUNTIF(H$2:H379,H379)</f>
        <v>168</v>
      </c>
      <c r="G379" s="53">
        <f>COUNTIF(J$2:J379,J379)</f>
        <v>162</v>
      </c>
      <c r="H379" s="51" t="str">
        <f t="shared" si="150"/>
        <v/>
      </c>
      <c r="I379" s="52" t="str">
        <f t="shared" si="163"/>
        <v/>
      </c>
      <c r="J379" s="52" t="str">
        <f t="shared" si="164"/>
        <v/>
      </c>
      <c r="K379" s="56" t="str">
        <f t="shared" si="165"/>
        <v/>
      </c>
      <c r="L379" s="56" t="str">
        <f t="shared" si="166"/>
        <v/>
      </c>
      <c r="M379" s="7"/>
      <c r="N379" s="8"/>
      <c r="O379" s="7"/>
      <c r="P379" s="59">
        <f t="shared" si="151"/>
        <v>1</v>
      </c>
      <c r="Q379" s="59">
        <f t="shared" si="152"/>
        <v>6</v>
      </c>
      <c r="R379" s="63">
        <f t="shared" si="153"/>
        <v>4.1666666666666664E-2</v>
      </c>
      <c r="S379" s="66">
        <f t="shared" si="154"/>
        <v>4.1666666666666666E-3</v>
      </c>
      <c r="T379" s="66">
        <f t="shared" si="155"/>
        <v>0</v>
      </c>
      <c r="U379" s="52">
        <f>COUNTIF(L$2:L379,L379)</f>
        <v>162</v>
      </c>
      <c r="V379" s="52">
        <f t="shared" si="156"/>
        <v>378</v>
      </c>
      <c r="W379" s="67">
        <f t="shared" si="157"/>
        <v>4.583333333333333E-2</v>
      </c>
      <c r="X379" s="70">
        <f t="shared" si="158"/>
        <v>4.583333333333333E-2</v>
      </c>
      <c r="Y379" s="72" t="str">
        <f t="shared" si="167"/>
        <v/>
      </c>
      <c r="Z379" s="75" t="str">
        <f t="shared" si="159"/>
        <v/>
      </c>
      <c r="AA379" s="25"/>
      <c r="AB379" s="25"/>
      <c r="AC379" s="44" t="str">
        <f t="shared" si="160"/>
        <v/>
      </c>
      <c r="AD379" s="44" t="str">
        <f t="shared" si="161"/>
        <v/>
      </c>
      <c r="AE379" s="78" t="str">
        <f>IF(AD379="","",COUNTIF($AD$2:AD379,AD379))</f>
        <v/>
      </c>
      <c r="AF379" s="79" t="str">
        <f>IF(AD379="","",SUMIF(AD$2:AD379,AD379,G$2:G379))</f>
        <v/>
      </c>
      <c r="AG379" s="79" t="str">
        <f>IF(AK379&lt;&gt;"",COUNTIF($AK$1:AK378,AK379)+AK379,IF(AL379&lt;&gt;"",COUNTIF($AL$1:AL378,AL379)+AL379,""))</f>
        <v/>
      </c>
      <c r="AH379" s="79" t="str">
        <f t="shared" si="162"/>
        <v/>
      </c>
      <c r="AI379" s="79" t="str">
        <f>IF(AND(J379="M", AH379&lt;&gt;"U/A",AE379=Prizewinners!$J$1),AF379,"")</f>
        <v/>
      </c>
      <c r="AJ379" s="44" t="str">
        <f>IF(AND(J379="F",  AH379&lt;&gt;"U/A",AE379=Prizewinners!$J$16),AF379,"")</f>
        <v/>
      </c>
      <c r="AK379" s="44" t="str">
        <f t="shared" si="171"/>
        <v/>
      </c>
      <c r="AL379" s="44" t="str">
        <f t="shared" si="172"/>
        <v/>
      </c>
      <c r="AM379" s="44" t="str">
        <f t="shared" si="174"/>
        <v/>
      </c>
      <c r="AN379" s="44" t="str">
        <f t="shared" si="168"/>
        <v/>
      </c>
      <c r="AO379" s="44" t="str">
        <f t="shared" si="169"/>
        <v/>
      </c>
      <c r="AP379" s="44" t="str">
        <f t="shared" si="170"/>
        <v/>
      </c>
      <c r="AQ379" s="44" t="str">
        <f t="shared" si="173"/>
        <v/>
      </c>
    </row>
    <row r="380" spans="1:43">
      <c r="A380" s="51" t="str">
        <f t="shared" ref="A380:A443" si="175">IF(Z380="RESM",Z380,IF(Z380="RESF",Z380,CONCATENATE(H380,",",F380)))</f>
        <v>,169</v>
      </c>
      <c r="B380" s="52" t="str">
        <f t="shared" ref="B380:B443" si="176">CONCATENATE(J380,",",G380)</f>
        <v>,163</v>
      </c>
      <c r="C380" s="50">
        <f t="shared" ref="C380:C443" si="177">C379+1</f>
        <v>379</v>
      </c>
      <c r="D380" s="7"/>
      <c r="E380" s="52">
        <f t="shared" ref="E380:E443" si="178">IF(D380="",0,COUNTIF(K:K,K380))</f>
        <v>0</v>
      </c>
      <c r="F380" s="51">
        <f>COUNTIF(H$2:H380,H380)</f>
        <v>169</v>
      </c>
      <c r="G380" s="53">
        <f>COUNTIF(J$2:J380,J380)</f>
        <v>163</v>
      </c>
      <c r="H380" s="51" t="str">
        <f t="shared" ref="H380:H443" si="179">IF(G380&gt;3,I380,"")</f>
        <v/>
      </c>
      <c r="I380" s="52" t="str">
        <f t="shared" si="163"/>
        <v/>
      </c>
      <c r="J380" s="52" t="str">
        <f t="shared" si="164"/>
        <v/>
      </c>
      <c r="K380" s="56" t="str">
        <f t="shared" si="165"/>
        <v/>
      </c>
      <c r="L380" s="56" t="str">
        <f t="shared" si="166"/>
        <v/>
      </c>
      <c r="M380" s="7"/>
      <c r="N380" s="8"/>
      <c r="O380" s="7"/>
      <c r="P380" s="59">
        <f t="shared" ref="P380:P443" si="180">IF(M380="",P379,M380)</f>
        <v>1</v>
      </c>
      <c r="Q380" s="59">
        <f t="shared" ref="Q380:Q443" si="181">IF(N380="",Q379,N380)</f>
        <v>6</v>
      </c>
      <c r="R380" s="63">
        <f t="shared" ref="R380:R443" si="182">(P380*3600)/86400</f>
        <v>4.1666666666666664E-2</v>
      </c>
      <c r="S380" s="66">
        <f t="shared" ref="S380:S443" si="183">(LEFT(Q380,2)*60)/86400</f>
        <v>4.1666666666666666E-3</v>
      </c>
      <c r="T380" s="66">
        <f t="shared" ref="T380:T443" si="184">O380/86400</f>
        <v>0</v>
      </c>
      <c r="U380" s="52">
        <f>COUNTIF(L$2:L380,L380)</f>
        <v>163</v>
      </c>
      <c r="V380" s="52">
        <f t="shared" ref="V380:V443" si="185">IF(U380&lt;=$AD$1,C380,"")</f>
        <v>379</v>
      </c>
      <c r="W380" s="67">
        <f t="shared" ref="W380:W443" si="186">R380+S380+T380</f>
        <v>4.583333333333333E-2</v>
      </c>
      <c r="X380" s="70">
        <f t="shared" ref="X380:X443" si="187">IF(U380&lt;=$AD$1,R380+S380+T380,"")</f>
        <v>4.583333333333333E-2</v>
      </c>
      <c r="Y380" s="72" t="str">
        <f t="shared" si="167"/>
        <v/>
      </c>
      <c r="Z380" s="75" t="str">
        <f t="shared" ref="Z380:Z443" si="188">IF(AND(H380&lt;&gt;"",Y380="Y",H380&lt;&gt;"SW",H380&lt;&gt;"SM",F380&lt;&gt;1),IF(J380="M","RESM","RESF"),IF(AND(H380="SM",Y380="Y",J380="m"),"RESM",IF(AND(H380="SW",Y380="Y",J380="f"),"RESF","")))</f>
        <v/>
      </c>
      <c r="AA380" s="25"/>
      <c r="AB380" s="25"/>
      <c r="AC380" s="44" t="str">
        <f t="shared" ref="AC380:AC443" si="189">IF(AG380&lt;&gt;"",CONCATENATE(J380,AG380),"")</f>
        <v/>
      </c>
      <c r="AD380" s="44" t="str">
        <f t="shared" ref="AD380:AD443" si="190">CONCATENATE(J380,L380)</f>
        <v/>
      </c>
      <c r="AE380" s="78" t="str">
        <f>IF(AD380="","",COUNTIF($AD$2:AD380,AD380))</f>
        <v/>
      </c>
      <c r="AF380" s="79" t="str">
        <f>IF(AD380="","",SUMIF(AD$2:AD380,AD380,G$2:G380))</f>
        <v/>
      </c>
      <c r="AG380" s="79" t="str">
        <f>IF(AK380&lt;&gt;"",COUNTIF($AK$1:AK379,AK380)+AK380,IF(AL380&lt;&gt;"",COUNTIF($AL$1:AL379,AL380)+AL380,""))</f>
        <v/>
      </c>
      <c r="AH380" s="79" t="str">
        <f t="shared" ref="AH380:AH443" si="191">L380</f>
        <v/>
      </c>
      <c r="AI380" s="79" t="str">
        <f>IF(AND(J380="M", AH380&lt;&gt;"U/A",AE380=Prizewinners!$J$1),AF380,"")</f>
        <v/>
      </c>
      <c r="AJ380" s="44" t="str">
        <f>IF(AND(J380="F",  AH380&lt;&gt;"U/A",AE380=Prizewinners!$J$16),AF380,"")</f>
        <v/>
      </c>
      <c r="AK380" s="44" t="str">
        <f t="shared" si="171"/>
        <v/>
      </c>
      <c r="AL380" s="44" t="str">
        <f t="shared" si="172"/>
        <v/>
      </c>
      <c r="AM380" s="44" t="str">
        <f t="shared" si="174"/>
        <v/>
      </c>
      <c r="AN380" s="44" t="str">
        <f t="shared" si="168"/>
        <v/>
      </c>
      <c r="AO380" s="44" t="str">
        <f t="shared" si="169"/>
        <v/>
      </c>
      <c r="AP380" s="44" t="str">
        <f t="shared" si="170"/>
        <v/>
      </c>
      <c r="AQ380" s="44" t="str">
        <f t="shared" si="173"/>
        <v/>
      </c>
    </row>
    <row r="381" spans="1:43">
      <c r="A381" s="51" t="str">
        <f t="shared" si="175"/>
        <v>,170</v>
      </c>
      <c r="B381" s="52" t="str">
        <f t="shared" si="176"/>
        <v>,164</v>
      </c>
      <c r="C381" s="50">
        <f t="shared" si="177"/>
        <v>380</v>
      </c>
      <c r="D381" s="7"/>
      <c r="E381" s="52">
        <f t="shared" si="178"/>
        <v>0</v>
      </c>
      <c r="F381" s="51">
        <f>COUNTIF(H$2:H381,H381)</f>
        <v>170</v>
      </c>
      <c r="G381" s="53">
        <f>COUNTIF(J$2:J381,J381)</f>
        <v>164</v>
      </c>
      <c r="H381" s="51" t="str">
        <f t="shared" si="179"/>
        <v/>
      </c>
      <c r="I381" s="52" t="str">
        <f t="shared" si="163"/>
        <v/>
      </c>
      <c r="J381" s="52" t="str">
        <f t="shared" si="164"/>
        <v/>
      </c>
      <c r="K381" s="56" t="str">
        <f t="shared" si="165"/>
        <v/>
      </c>
      <c r="L381" s="56" t="str">
        <f t="shared" si="166"/>
        <v/>
      </c>
      <c r="M381" s="7"/>
      <c r="N381" s="8"/>
      <c r="O381" s="7"/>
      <c r="P381" s="59">
        <f t="shared" si="180"/>
        <v>1</v>
      </c>
      <c r="Q381" s="59">
        <f t="shared" si="181"/>
        <v>6</v>
      </c>
      <c r="R381" s="63">
        <f t="shared" si="182"/>
        <v>4.1666666666666664E-2</v>
      </c>
      <c r="S381" s="66">
        <f t="shared" si="183"/>
        <v>4.1666666666666666E-3</v>
      </c>
      <c r="T381" s="66">
        <f t="shared" si="184"/>
        <v>0</v>
      </c>
      <c r="U381" s="52">
        <f>COUNTIF(L$2:L381,L381)</f>
        <v>164</v>
      </c>
      <c r="V381" s="52">
        <f t="shared" si="185"/>
        <v>380</v>
      </c>
      <c r="W381" s="67">
        <f t="shared" si="186"/>
        <v>4.583333333333333E-2</v>
      </c>
      <c r="X381" s="70">
        <f t="shared" si="187"/>
        <v>4.583333333333333E-2</v>
      </c>
      <c r="Y381" s="72" t="str">
        <f t="shared" si="167"/>
        <v/>
      </c>
      <c r="Z381" s="75" t="str">
        <f t="shared" si="188"/>
        <v/>
      </c>
      <c r="AA381" s="25"/>
      <c r="AB381" s="25"/>
      <c r="AC381" s="44" t="str">
        <f t="shared" si="189"/>
        <v/>
      </c>
      <c r="AD381" s="44" t="str">
        <f t="shared" si="190"/>
        <v/>
      </c>
      <c r="AE381" s="78" t="str">
        <f>IF(AD381="","",COUNTIF($AD$2:AD381,AD381))</f>
        <v/>
      </c>
      <c r="AF381" s="79" t="str">
        <f>IF(AD381="","",SUMIF(AD$2:AD381,AD381,G$2:G381))</f>
        <v/>
      </c>
      <c r="AG381" s="79" t="str">
        <f>IF(AK381&lt;&gt;"",COUNTIF($AK$1:AK380,AK381)+AK381,IF(AL381&lt;&gt;"",COUNTIF($AL$1:AL380,AL381)+AL381,""))</f>
        <v/>
      </c>
      <c r="AH381" s="79" t="str">
        <f t="shared" si="191"/>
        <v/>
      </c>
      <c r="AI381" s="79" t="str">
        <f>IF(AND(J381="M", AH381&lt;&gt;"U/A",AE381=Prizewinners!$J$1),AF381,"")</f>
        <v/>
      </c>
      <c r="AJ381" s="44" t="str">
        <f>IF(AND(J381="F",  AH381&lt;&gt;"U/A",AE381=Prizewinners!$J$16),AF381,"")</f>
        <v/>
      </c>
      <c r="AK381" s="44" t="str">
        <f t="shared" si="171"/>
        <v/>
      </c>
      <c r="AL381" s="44" t="str">
        <f t="shared" si="172"/>
        <v/>
      </c>
      <c r="AM381" s="44" t="str">
        <f t="shared" si="174"/>
        <v/>
      </c>
      <c r="AN381" s="44" t="str">
        <f t="shared" si="168"/>
        <v/>
      </c>
      <c r="AO381" s="44" t="str">
        <f t="shared" si="169"/>
        <v/>
      </c>
      <c r="AP381" s="44" t="str">
        <f t="shared" si="170"/>
        <v/>
      </c>
      <c r="AQ381" s="44" t="str">
        <f t="shared" si="173"/>
        <v/>
      </c>
    </row>
    <row r="382" spans="1:43">
      <c r="A382" s="51" t="str">
        <f t="shared" si="175"/>
        <v>,171</v>
      </c>
      <c r="B382" s="52" t="str">
        <f t="shared" si="176"/>
        <v>,165</v>
      </c>
      <c r="C382" s="50">
        <f t="shared" si="177"/>
        <v>381</v>
      </c>
      <c r="D382" s="7"/>
      <c r="E382" s="52">
        <f t="shared" si="178"/>
        <v>0</v>
      </c>
      <c r="F382" s="51">
        <f>COUNTIF(H$2:H382,H382)</f>
        <v>171</v>
      </c>
      <c r="G382" s="53">
        <f>COUNTIF(J$2:J382,J382)</f>
        <v>165</v>
      </c>
      <c r="H382" s="51" t="str">
        <f t="shared" si="179"/>
        <v/>
      </c>
      <c r="I382" s="52" t="str">
        <f t="shared" si="163"/>
        <v/>
      </c>
      <c r="J382" s="52" t="str">
        <f t="shared" si="164"/>
        <v/>
      </c>
      <c r="K382" s="56" t="str">
        <f t="shared" si="165"/>
        <v/>
      </c>
      <c r="L382" s="56" t="str">
        <f t="shared" si="166"/>
        <v/>
      </c>
      <c r="M382" s="7"/>
      <c r="N382" s="8"/>
      <c r="O382" s="7"/>
      <c r="P382" s="59">
        <f t="shared" si="180"/>
        <v>1</v>
      </c>
      <c r="Q382" s="59">
        <f t="shared" si="181"/>
        <v>6</v>
      </c>
      <c r="R382" s="63">
        <f t="shared" si="182"/>
        <v>4.1666666666666664E-2</v>
      </c>
      <c r="S382" s="66">
        <f t="shared" si="183"/>
        <v>4.1666666666666666E-3</v>
      </c>
      <c r="T382" s="66">
        <f t="shared" si="184"/>
        <v>0</v>
      </c>
      <c r="U382" s="52">
        <f>COUNTIF(L$2:L382,L382)</f>
        <v>165</v>
      </c>
      <c r="V382" s="52">
        <f t="shared" si="185"/>
        <v>381</v>
      </c>
      <c r="W382" s="67">
        <f t="shared" si="186"/>
        <v>4.583333333333333E-2</v>
      </c>
      <c r="X382" s="70">
        <f t="shared" si="187"/>
        <v>4.583333333333333E-2</v>
      </c>
      <c r="Y382" s="72" t="str">
        <f t="shared" si="167"/>
        <v/>
      </c>
      <c r="Z382" s="75" t="str">
        <f t="shared" si="188"/>
        <v/>
      </c>
      <c r="AA382" s="25"/>
      <c r="AB382" s="25"/>
      <c r="AC382" s="44" t="str">
        <f t="shared" si="189"/>
        <v/>
      </c>
      <c r="AD382" s="44" t="str">
        <f t="shared" si="190"/>
        <v/>
      </c>
      <c r="AE382" s="78" t="str">
        <f>IF(AD382="","",COUNTIF($AD$2:AD382,AD382))</f>
        <v/>
      </c>
      <c r="AF382" s="79" t="str">
        <f>IF(AD382="","",SUMIF(AD$2:AD382,AD382,G$2:G382))</f>
        <v/>
      </c>
      <c r="AG382" s="79" t="str">
        <f>IF(AK382&lt;&gt;"",COUNTIF($AK$1:AK381,AK382)+AK382,IF(AL382&lt;&gt;"",COUNTIF($AL$1:AL381,AL382)+AL382,""))</f>
        <v/>
      </c>
      <c r="AH382" s="79" t="str">
        <f t="shared" si="191"/>
        <v/>
      </c>
      <c r="AI382" s="79" t="str">
        <f>IF(AND(J382="M", AH382&lt;&gt;"U/A",AE382=Prizewinners!$J$1),AF382,"")</f>
        <v/>
      </c>
      <c r="AJ382" s="44" t="str">
        <f>IF(AND(J382="F",  AH382&lt;&gt;"U/A",AE382=Prizewinners!$J$16),AF382,"")</f>
        <v/>
      </c>
      <c r="AK382" s="44" t="str">
        <f t="shared" si="171"/>
        <v/>
      </c>
      <c r="AL382" s="44" t="str">
        <f t="shared" si="172"/>
        <v/>
      </c>
      <c r="AM382" s="44" t="str">
        <f t="shared" si="174"/>
        <v/>
      </c>
      <c r="AN382" s="44" t="str">
        <f t="shared" si="168"/>
        <v/>
      </c>
      <c r="AO382" s="44" t="str">
        <f t="shared" si="169"/>
        <v/>
      </c>
      <c r="AP382" s="44" t="str">
        <f t="shared" si="170"/>
        <v/>
      </c>
      <c r="AQ382" s="44" t="str">
        <f t="shared" si="173"/>
        <v/>
      </c>
    </row>
    <row r="383" spans="1:43">
      <c r="A383" s="51" t="str">
        <f t="shared" si="175"/>
        <v>,172</v>
      </c>
      <c r="B383" s="52" t="str">
        <f t="shared" si="176"/>
        <v>,166</v>
      </c>
      <c r="C383" s="50">
        <f t="shared" si="177"/>
        <v>382</v>
      </c>
      <c r="D383" s="7"/>
      <c r="E383" s="52">
        <f t="shared" si="178"/>
        <v>0</v>
      </c>
      <c r="F383" s="51">
        <f>COUNTIF(H$2:H383,H383)</f>
        <v>172</v>
      </c>
      <c r="G383" s="53">
        <f>COUNTIF(J$2:J383,J383)</f>
        <v>166</v>
      </c>
      <c r="H383" s="51" t="str">
        <f t="shared" si="179"/>
        <v/>
      </c>
      <c r="I383" s="52" t="str">
        <f t="shared" si="163"/>
        <v/>
      </c>
      <c r="J383" s="52" t="str">
        <f t="shared" si="164"/>
        <v/>
      </c>
      <c r="K383" s="56" t="str">
        <f t="shared" si="165"/>
        <v/>
      </c>
      <c r="L383" s="56" t="str">
        <f t="shared" si="166"/>
        <v/>
      </c>
      <c r="M383" s="7"/>
      <c r="N383" s="8"/>
      <c r="O383" s="7"/>
      <c r="P383" s="59">
        <f t="shared" si="180"/>
        <v>1</v>
      </c>
      <c r="Q383" s="59">
        <f t="shared" si="181"/>
        <v>6</v>
      </c>
      <c r="R383" s="63">
        <f t="shared" si="182"/>
        <v>4.1666666666666664E-2</v>
      </c>
      <c r="S383" s="66">
        <f t="shared" si="183"/>
        <v>4.1666666666666666E-3</v>
      </c>
      <c r="T383" s="66">
        <f t="shared" si="184"/>
        <v>0</v>
      </c>
      <c r="U383" s="52">
        <f>COUNTIF(L$2:L383,L383)</f>
        <v>166</v>
      </c>
      <c r="V383" s="52">
        <f t="shared" si="185"/>
        <v>382</v>
      </c>
      <c r="W383" s="67">
        <f t="shared" si="186"/>
        <v>4.583333333333333E-2</v>
      </c>
      <c r="X383" s="70">
        <f t="shared" si="187"/>
        <v>4.583333333333333E-2</v>
      </c>
      <c r="Y383" s="72" t="str">
        <f t="shared" si="167"/>
        <v/>
      </c>
      <c r="Z383" s="75" t="str">
        <f t="shared" si="188"/>
        <v/>
      </c>
      <c r="AA383" s="25"/>
      <c r="AB383" s="25"/>
      <c r="AC383" s="44" t="str">
        <f t="shared" si="189"/>
        <v/>
      </c>
      <c r="AD383" s="44" t="str">
        <f t="shared" si="190"/>
        <v/>
      </c>
      <c r="AE383" s="78" t="str">
        <f>IF(AD383="","",COUNTIF($AD$2:AD383,AD383))</f>
        <v/>
      </c>
      <c r="AF383" s="79" t="str">
        <f>IF(AD383="","",SUMIF(AD$2:AD383,AD383,G$2:G383))</f>
        <v/>
      </c>
      <c r="AG383" s="79" t="str">
        <f>IF(AK383&lt;&gt;"",COUNTIF($AK$1:AK382,AK383)+AK383,IF(AL383&lt;&gt;"",COUNTIF($AL$1:AL382,AL383)+AL383,""))</f>
        <v/>
      </c>
      <c r="AH383" s="79" t="str">
        <f t="shared" si="191"/>
        <v/>
      </c>
      <c r="AI383" s="79" t="str">
        <f>IF(AND(J383="M", AH383&lt;&gt;"U/A",AE383=Prizewinners!$J$1),AF383,"")</f>
        <v/>
      </c>
      <c r="AJ383" s="44" t="str">
        <f>IF(AND(J383="F",  AH383&lt;&gt;"U/A",AE383=Prizewinners!$J$16),AF383,"")</f>
        <v/>
      </c>
      <c r="AK383" s="44" t="str">
        <f t="shared" si="171"/>
        <v/>
      </c>
      <c r="AL383" s="44" t="str">
        <f t="shared" si="172"/>
        <v/>
      </c>
      <c r="AM383" s="44" t="str">
        <f t="shared" si="174"/>
        <v/>
      </c>
      <c r="AN383" s="44" t="str">
        <f t="shared" si="168"/>
        <v/>
      </c>
      <c r="AO383" s="44" t="str">
        <f t="shared" si="169"/>
        <v/>
      </c>
      <c r="AP383" s="44" t="str">
        <f t="shared" si="170"/>
        <v/>
      </c>
      <c r="AQ383" s="44" t="str">
        <f t="shared" si="173"/>
        <v/>
      </c>
    </row>
    <row r="384" spans="1:43">
      <c r="A384" s="51" t="str">
        <f t="shared" si="175"/>
        <v>,173</v>
      </c>
      <c r="B384" s="52" t="str">
        <f t="shared" si="176"/>
        <v>,167</v>
      </c>
      <c r="C384" s="50">
        <f t="shared" si="177"/>
        <v>383</v>
      </c>
      <c r="D384" s="7"/>
      <c r="E384" s="52">
        <f t="shared" si="178"/>
        <v>0</v>
      </c>
      <c r="F384" s="51">
        <f>COUNTIF(H$2:H384,H384)</f>
        <v>173</v>
      </c>
      <c r="G384" s="53">
        <f>COUNTIF(J$2:J384,J384)</f>
        <v>167</v>
      </c>
      <c r="H384" s="51" t="str">
        <f t="shared" si="179"/>
        <v/>
      </c>
      <c r="I384" s="52" t="str">
        <f t="shared" si="163"/>
        <v/>
      </c>
      <c r="J384" s="52" t="str">
        <f t="shared" si="164"/>
        <v/>
      </c>
      <c r="K384" s="56" t="str">
        <f t="shared" si="165"/>
        <v/>
      </c>
      <c r="L384" s="56" t="str">
        <f t="shared" si="166"/>
        <v/>
      </c>
      <c r="M384" s="7"/>
      <c r="N384" s="8"/>
      <c r="O384" s="7"/>
      <c r="P384" s="59">
        <f t="shared" si="180"/>
        <v>1</v>
      </c>
      <c r="Q384" s="59">
        <f t="shared" si="181"/>
        <v>6</v>
      </c>
      <c r="R384" s="63">
        <f t="shared" si="182"/>
        <v>4.1666666666666664E-2</v>
      </c>
      <c r="S384" s="66">
        <f t="shared" si="183"/>
        <v>4.1666666666666666E-3</v>
      </c>
      <c r="T384" s="66">
        <f t="shared" si="184"/>
        <v>0</v>
      </c>
      <c r="U384" s="52">
        <f>COUNTIF(L$2:L384,L384)</f>
        <v>167</v>
      </c>
      <c r="V384" s="52">
        <f t="shared" si="185"/>
        <v>383</v>
      </c>
      <c r="W384" s="67">
        <f t="shared" si="186"/>
        <v>4.583333333333333E-2</v>
      </c>
      <c r="X384" s="70">
        <f t="shared" si="187"/>
        <v>4.583333333333333E-2</v>
      </c>
      <c r="Y384" s="72" t="str">
        <f t="shared" si="167"/>
        <v/>
      </c>
      <c r="Z384" s="75" t="str">
        <f t="shared" si="188"/>
        <v/>
      </c>
      <c r="AA384" s="25"/>
      <c r="AB384" s="25"/>
      <c r="AC384" s="44" t="str">
        <f t="shared" si="189"/>
        <v/>
      </c>
      <c r="AD384" s="44" t="str">
        <f t="shared" si="190"/>
        <v/>
      </c>
      <c r="AE384" s="78" t="str">
        <f>IF(AD384="","",COUNTIF($AD$2:AD384,AD384))</f>
        <v/>
      </c>
      <c r="AF384" s="79" t="str">
        <f>IF(AD384="","",SUMIF(AD$2:AD384,AD384,G$2:G384))</f>
        <v/>
      </c>
      <c r="AG384" s="79" t="str">
        <f>IF(AK384&lt;&gt;"",COUNTIF($AK$1:AK383,AK384)+AK384,IF(AL384&lt;&gt;"",COUNTIF($AL$1:AL383,AL384)+AL384,""))</f>
        <v/>
      </c>
      <c r="AH384" s="79" t="str">
        <f t="shared" si="191"/>
        <v/>
      </c>
      <c r="AI384" s="79" t="str">
        <f>IF(AND(J384="M", AH384&lt;&gt;"U/A",AE384=Prizewinners!$J$1),AF384,"")</f>
        <v/>
      </c>
      <c r="AJ384" s="44" t="str">
        <f>IF(AND(J384="F",  AH384&lt;&gt;"U/A",AE384=Prizewinners!$J$16),AF384,"")</f>
        <v/>
      </c>
      <c r="AK384" s="44" t="str">
        <f t="shared" si="171"/>
        <v/>
      </c>
      <c r="AL384" s="44" t="str">
        <f t="shared" si="172"/>
        <v/>
      </c>
      <c r="AM384" s="44" t="str">
        <f t="shared" si="174"/>
        <v/>
      </c>
      <c r="AN384" s="44" t="str">
        <f t="shared" si="168"/>
        <v/>
      </c>
      <c r="AO384" s="44" t="str">
        <f t="shared" si="169"/>
        <v/>
      </c>
      <c r="AP384" s="44" t="str">
        <f t="shared" si="170"/>
        <v/>
      </c>
      <c r="AQ384" s="44" t="str">
        <f t="shared" si="173"/>
        <v/>
      </c>
    </row>
    <row r="385" spans="1:43">
      <c r="A385" s="51" t="str">
        <f t="shared" si="175"/>
        <v>,174</v>
      </c>
      <c r="B385" s="52" t="str">
        <f t="shared" si="176"/>
        <v>,168</v>
      </c>
      <c r="C385" s="50">
        <f t="shared" si="177"/>
        <v>384</v>
      </c>
      <c r="D385" s="7"/>
      <c r="E385" s="52">
        <f t="shared" si="178"/>
        <v>0</v>
      </c>
      <c r="F385" s="51">
        <f>COUNTIF(H$2:H385,H385)</f>
        <v>174</v>
      </c>
      <c r="G385" s="53">
        <f>COUNTIF(J$2:J385,J385)</f>
        <v>168</v>
      </c>
      <c r="H385" s="51" t="str">
        <f t="shared" si="179"/>
        <v/>
      </c>
      <c r="I385" s="52" t="str">
        <f t="shared" si="163"/>
        <v/>
      </c>
      <c r="J385" s="52" t="str">
        <f t="shared" si="164"/>
        <v/>
      </c>
      <c r="K385" s="56" t="str">
        <f t="shared" si="165"/>
        <v/>
      </c>
      <c r="L385" s="56" t="str">
        <f t="shared" si="166"/>
        <v/>
      </c>
      <c r="M385" s="7"/>
      <c r="N385" s="8"/>
      <c r="O385" s="7"/>
      <c r="P385" s="59">
        <f t="shared" si="180"/>
        <v>1</v>
      </c>
      <c r="Q385" s="59">
        <f t="shared" si="181"/>
        <v>6</v>
      </c>
      <c r="R385" s="63">
        <f t="shared" si="182"/>
        <v>4.1666666666666664E-2</v>
      </c>
      <c r="S385" s="66">
        <f t="shared" si="183"/>
        <v>4.1666666666666666E-3</v>
      </c>
      <c r="T385" s="66">
        <f t="shared" si="184"/>
        <v>0</v>
      </c>
      <c r="U385" s="52">
        <f>COUNTIF(L$2:L385,L385)</f>
        <v>168</v>
      </c>
      <c r="V385" s="52">
        <f t="shared" si="185"/>
        <v>384</v>
      </c>
      <c r="W385" s="67">
        <f t="shared" si="186"/>
        <v>4.583333333333333E-2</v>
      </c>
      <c r="X385" s="70">
        <f t="shared" si="187"/>
        <v>4.583333333333333E-2</v>
      </c>
      <c r="Y385" s="72" t="str">
        <f t="shared" si="167"/>
        <v/>
      </c>
      <c r="Z385" s="75" t="str">
        <f t="shared" si="188"/>
        <v/>
      </c>
      <c r="AA385" s="25"/>
      <c r="AB385" s="25"/>
      <c r="AC385" s="44" t="str">
        <f t="shared" si="189"/>
        <v/>
      </c>
      <c r="AD385" s="44" t="str">
        <f t="shared" si="190"/>
        <v/>
      </c>
      <c r="AE385" s="78" t="str">
        <f>IF(AD385="","",COUNTIF($AD$2:AD385,AD385))</f>
        <v/>
      </c>
      <c r="AF385" s="79" t="str">
        <f>IF(AD385="","",SUMIF(AD$2:AD385,AD385,G$2:G385))</f>
        <v/>
      </c>
      <c r="AG385" s="79" t="str">
        <f>IF(AK385&lt;&gt;"",COUNTIF($AK$1:AK384,AK385)+AK385,IF(AL385&lt;&gt;"",COUNTIF($AL$1:AL384,AL385)+AL385,""))</f>
        <v/>
      </c>
      <c r="AH385" s="79" t="str">
        <f t="shared" si="191"/>
        <v/>
      </c>
      <c r="AI385" s="79" t="str">
        <f>IF(AND(J385="M", AH385&lt;&gt;"U/A",AE385=Prizewinners!$J$1),AF385,"")</f>
        <v/>
      </c>
      <c r="AJ385" s="44" t="str">
        <f>IF(AND(J385="F",  AH385&lt;&gt;"U/A",AE385=Prizewinners!$J$16),AF385,"")</f>
        <v/>
      </c>
      <c r="AK385" s="44" t="str">
        <f t="shared" si="171"/>
        <v/>
      </c>
      <c r="AL385" s="44" t="str">
        <f t="shared" si="172"/>
        <v/>
      </c>
      <c r="AM385" s="44" t="str">
        <f t="shared" si="174"/>
        <v/>
      </c>
      <c r="AN385" s="44" t="str">
        <f t="shared" si="168"/>
        <v/>
      </c>
      <c r="AO385" s="44" t="str">
        <f t="shared" si="169"/>
        <v/>
      </c>
      <c r="AP385" s="44" t="str">
        <f t="shared" si="170"/>
        <v/>
      </c>
      <c r="AQ385" s="44" t="str">
        <f t="shared" si="173"/>
        <v/>
      </c>
    </row>
    <row r="386" spans="1:43">
      <c r="A386" s="51" t="str">
        <f t="shared" si="175"/>
        <v>,175</v>
      </c>
      <c r="B386" s="52" t="str">
        <f t="shared" si="176"/>
        <v>,169</v>
      </c>
      <c r="C386" s="50">
        <f t="shared" si="177"/>
        <v>385</v>
      </c>
      <c r="D386" s="7"/>
      <c r="E386" s="52">
        <f t="shared" si="178"/>
        <v>0</v>
      </c>
      <c r="F386" s="51">
        <f>COUNTIF(H$2:H386,H386)</f>
        <v>175</v>
      </c>
      <c r="G386" s="53">
        <f>COUNTIF(J$2:J386,J386)</f>
        <v>169</v>
      </c>
      <c r="H386" s="51" t="str">
        <f t="shared" si="179"/>
        <v/>
      </c>
      <c r="I386" s="52" t="str">
        <f t="shared" ref="I386:I449" si="192">IF(ISNA(VLOOKUP($D386,Runner,3,FALSE)),IF(ISNA(VLOOKUP($D386,Code,3,FALSE)),"",VLOOKUP($D386,Code,3,FALSE)),VLOOKUP($D386,Runner,3,FALSE))</f>
        <v/>
      </c>
      <c r="J386" s="52" t="str">
        <f t="shared" ref="J386:J449" si="193">IF(ISNA(VLOOKUP($D386,Runner,5,FALSE)),IF(ISNA(VLOOKUP($D386,Code,5,FALSE)),"",VLOOKUP($D386,Code,5,FALSE)),VLOOKUP($D386,Runner,5,FALSE))</f>
        <v/>
      </c>
      <c r="K386" s="56" t="str">
        <f t="shared" ref="K386:K449" si="194">IF(ISNA(VLOOKUP($D386,Runner,2,FALSE)),IF(ISNA(VLOOKUP($D386,Code,2,FALSE)),"",VLOOKUP($D386,Code,2,FALSE)),VLOOKUP($D386,Runner,2,FALSE))</f>
        <v/>
      </c>
      <c r="L386" s="56" t="str">
        <f t="shared" ref="L386:L449" si="195">IF(ISNA(VLOOKUP($D386,Runner,4,FALSE)),IF(ISNA(VLOOKUP($D386,Code,4,FALSE)),"",VLOOKUP($D386,Code,4,FALSE)),VLOOKUP($D386,Runner,4,FALSE))</f>
        <v/>
      </c>
      <c r="M386" s="7"/>
      <c r="N386" s="8"/>
      <c r="O386" s="7"/>
      <c r="P386" s="59">
        <f t="shared" si="180"/>
        <v>1</v>
      </c>
      <c r="Q386" s="59">
        <f t="shared" si="181"/>
        <v>6</v>
      </c>
      <c r="R386" s="63">
        <f t="shared" si="182"/>
        <v>4.1666666666666664E-2</v>
      </c>
      <c r="S386" s="66">
        <f t="shared" si="183"/>
        <v>4.1666666666666666E-3</v>
      </c>
      <c r="T386" s="66">
        <f t="shared" si="184"/>
        <v>0</v>
      </c>
      <c r="U386" s="52">
        <f>COUNTIF(L$2:L386,L386)</f>
        <v>169</v>
      </c>
      <c r="V386" s="52">
        <f t="shared" si="185"/>
        <v>385</v>
      </c>
      <c r="W386" s="67">
        <f t="shared" si="186"/>
        <v>4.583333333333333E-2</v>
      </c>
      <c r="X386" s="70">
        <f t="shared" si="187"/>
        <v>4.583333333333333E-2</v>
      </c>
      <c r="Y386" s="72" t="str">
        <f t="shared" ref="Y386:Y449" si="196">IF(ISNA(VLOOKUP($D386,Runner,7,FALSE)),IF(ISNA(VLOOKUP($D386,Code,6,FALSE)),"",VLOOKUP($D386,Code,6,FALSE)),VLOOKUP($D386,Runner,7,FALSE))</f>
        <v/>
      </c>
      <c r="Z386" s="75" t="str">
        <f t="shared" si="188"/>
        <v/>
      </c>
      <c r="AA386" s="25"/>
      <c r="AB386" s="25"/>
      <c r="AC386" s="44" t="str">
        <f t="shared" si="189"/>
        <v/>
      </c>
      <c r="AD386" s="44" t="str">
        <f t="shared" si="190"/>
        <v/>
      </c>
      <c r="AE386" s="78" t="str">
        <f>IF(AD386="","",COUNTIF($AD$2:AD386,AD386))</f>
        <v/>
      </c>
      <c r="AF386" s="79" t="str">
        <f>IF(AD386="","",SUMIF(AD$2:AD386,AD386,G$2:G386))</f>
        <v/>
      </c>
      <c r="AG386" s="79" t="str">
        <f>IF(AK386&lt;&gt;"",COUNTIF($AK$1:AK385,AK386)+AK386,IF(AL386&lt;&gt;"",COUNTIF($AL$1:AL385,AL386)+AL386,""))</f>
        <v/>
      </c>
      <c r="AH386" s="79" t="str">
        <f t="shared" si="191"/>
        <v/>
      </c>
      <c r="AI386" s="79" t="str">
        <f>IF(AND(J386="M", AH386&lt;&gt;"U/A",AE386=Prizewinners!$J$1),AF386,"")</f>
        <v/>
      </c>
      <c r="AJ386" s="44" t="str">
        <f>IF(AND(J386="F",  AH386&lt;&gt;"U/A",AE386=Prizewinners!$J$16),AF386,"")</f>
        <v/>
      </c>
      <c r="AK386" s="44" t="str">
        <f t="shared" si="171"/>
        <v/>
      </c>
      <c r="AL386" s="44" t="str">
        <f t="shared" si="172"/>
        <v/>
      </c>
      <c r="AM386" s="44" t="str">
        <f t="shared" si="174"/>
        <v/>
      </c>
      <c r="AN386" s="44" t="str">
        <f t="shared" ref="AN386:AN449" si="197">IF(AG386&lt;&gt;"",VLOOKUP(CONCATENATE(AD386,"1"),Scoring_Team,5,FALSE),"")</f>
        <v/>
      </c>
      <c r="AO386" s="44" t="str">
        <f t="shared" ref="AO386:AO449" si="198">IF(AG386&lt;&gt;"",VLOOKUP(CONCATENATE(AD386,"2"),Scoring_Team,5,FALSE),"")</f>
        <v/>
      </c>
      <c r="AP386" s="44" t="str">
        <f t="shared" ref="AP386:AP449" si="199">IF(AG386&lt;&gt;"",VLOOKUP(CONCATENATE(AD386,"3"),Scoring_Team,5,FALSE),"")</f>
        <v/>
      </c>
      <c r="AQ386" s="44" t="str">
        <f t="shared" si="173"/>
        <v/>
      </c>
    </row>
    <row r="387" spans="1:43">
      <c r="A387" s="51" t="str">
        <f t="shared" si="175"/>
        <v>,176</v>
      </c>
      <c r="B387" s="52" t="str">
        <f t="shared" si="176"/>
        <v>,170</v>
      </c>
      <c r="C387" s="50">
        <f t="shared" si="177"/>
        <v>386</v>
      </c>
      <c r="D387" s="7"/>
      <c r="E387" s="52">
        <f t="shared" si="178"/>
        <v>0</v>
      </c>
      <c r="F387" s="51">
        <f>COUNTIF(H$2:H387,H387)</f>
        <v>176</v>
      </c>
      <c r="G387" s="53">
        <f>COUNTIF(J$2:J387,J387)</f>
        <v>170</v>
      </c>
      <c r="H387" s="51" t="str">
        <f t="shared" si="179"/>
        <v/>
      </c>
      <c r="I387" s="52" t="str">
        <f t="shared" si="192"/>
        <v/>
      </c>
      <c r="J387" s="52" t="str">
        <f t="shared" si="193"/>
        <v/>
      </c>
      <c r="K387" s="56" t="str">
        <f t="shared" si="194"/>
        <v/>
      </c>
      <c r="L387" s="56" t="str">
        <f t="shared" si="195"/>
        <v/>
      </c>
      <c r="M387" s="7"/>
      <c r="N387" s="8"/>
      <c r="O387" s="7"/>
      <c r="P387" s="59">
        <f t="shared" si="180"/>
        <v>1</v>
      </c>
      <c r="Q387" s="59">
        <f t="shared" si="181"/>
        <v>6</v>
      </c>
      <c r="R387" s="63">
        <f t="shared" si="182"/>
        <v>4.1666666666666664E-2</v>
      </c>
      <c r="S387" s="66">
        <f t="shared" si="183"/>
        <v>4.1666666666666666E-3</v>
      </c>
      <c r="T387" s="66">
        <f t="shared" si="184"/>
        <v>0</v>
      </c>
      <c r="U387" s="52">
        <f>COUNTIF(L$2:L387,L387)</f>
        <v>170</v>
      </c>
      <c r="V387" s="52">
        <f t="shared" si="185"/>
        <v>386</v>
      </c>
      <c r="W387" s="67">
        <f t="shared" si="186"/>
        <v>4.583333333333333E-2</v>
      </c>
      <c r="X387" s="70">
        <f t="shared" si="187"/>
        <v>4.583333333333333E-2</v>
      </c>
      <c r="Y387" s="72" t="str">
        <f t="shared" si="196"/>
        <v/>
      </c>
      <c r="Z387" s="75" t="str">
        <f t="shared" si="188"/>
        <v/>
      </c>
      <c r="AA387" s="25"/>
      <c r="AB387" s="25"/>
      <c r="AC387" s="44" t="str">
        <f t="shared" si="189"/>
        <v/>
      </c>
      <c r="AD387" s="44" t="str">
        <f t="shared" si="190"/>
        <v/>
      </c>
      <c r="AE387" s="78" t="str">
        <f>IF(AD387="","",COUNTIF($AD$2:AD387,AD387))</f>
        <v/>
      </c>
      <c r="AF387" s="79" t="str">
        <f>IF(AD387="","",SUMIF(AD$2:AD387,AD387,G$2:G387))</f>
        <v/>
      </c>
      <c r="AG387" s="79" t="str">
        <f>IF(AK387&lt;&gt;"",COUNTIF($AK$1:AK386,AK387)+AK387,IF(AL387&lt;&gt;"",COUNTIF($AL$1:AL386,AL387)+AL387,""))</f>
        <v/>
      </c>
      <c r="AH387" s="79" t="str">
        <f t="shared" si="191"/>
        <v/>
      </c>
      <c r="AI387" s="79" t="str">
        <f>IF(AND(J387="M", AH387&lt;&gt;"U/A",AE387=Prizewinners!$J$1),AF387,"")</f>
        <v/>
      </c>
      <c r="AJ387" s="44" t="str">
        <f>IF(AND(J387="F",  AH387&lt;&gt;"U/A",AE387=Prizewinners!$J$16),AF387,"")</f>
        <v/>
      </c>
      <c r="AK387" s="44" t="str">
        <f t="shared" ref="AK387:AK450" si="200">IF(AI387&lt;&gt;"",RANK(AI387,AI$2:AI$501,1),"")</f>
        <v/>
      </c>
      <c r="AL387" s="44" t="str">
        <f t="shared" ref="AL387:AL450" si="201">IF(AJ387&lt;&gt;"",RANK(AJ387,AJ$2:AJ$501,1),"")</f>
        <v/>
      </c>
      <c r="AM387" s="44" t="str">
        <f t="shared" si="174"/>
        <v/>
      </c>
      <c r="AN387" s="44" t="str">
        <f t="shared" si="197"/>
        <v/>
      </c>
      <c r="AO387" s="44" t="str">
        <f t="shared" si="198"/>
        <v/>
      </c>
      <c r="AP387" s="44" t="str">
        <f t="shared" si="199"/>
        <v/>
      </c>
      <c r="AQ387" s="44" t="str">
        <f t="shared" ref="AQ387:AQ450" si="202">K387</f>
        <v/>
      </c>
    </row>
    <row r="388" spans="1:43">
      <c r="A388" s="51" t="str">
        <f t="shared" si="175"/>
        <v>,177</v>
      </c>
      <c r="B388" s="52" t="str">
        <f t="shared" si="176"/>
        <v>,171</v>
      </c>
      <c r="C388" s="50">
        <f t="shared" si="177"/>
        <v>387</v>
      </c>
      <c r="D388" s="7"/>
      <c r="E388" s="52">
        <f t="shared" si="178"/>
        <v>0</v>
      </c>
      <c r="F388" s="51">
        <f>COUNTIF(H$2:H388,H388)</f>
        <v>177</v>
      </c>
      <c r="G388" s="53">
        <f>COUNTIF(J$2:J388,J388)</f>
        <v>171</v>
      </c>
      <c r="H388" s="51" t="str">
        <f t="shared" si="179"/>
        <v/>
      </c>
      <c r="I388" s="52" t="str">
        <f t="shared" si="192"/>
        <v/>
      </c>
      <c r="J388" s="52" t="str">
        <f t="shared" si="193"/>
        <v/>
      </c>
      <c r="K388" s="56" t="str">
        <f t="shared" si="194"/>
        <v/>
      </c>
      <c r="L388" s="56" t="str">
        <f t="shared" si="195"/>
        <v/>
      </c>
      <c r="M388" s="7"/>
      <c r="N388" s="8"/>
      <c r="O388" s="7"/>
      <c r="P388" s="59">
        <f t="shared" si="180"/>
        <v>1</v>
      </c>
      <c r="Q388" s="59">
        <f t="shared" si="181"/>
        <v>6</v>
      </c>
      <c r="R388" s="63">
        <f t="shared" si="182"/>
        <v>4.1666666666666664E-2</v>
      </c>
      <c r="S388" s="66">
        <f t="shared" si="183"/>
        <v>4.1666666666666666E-3</v>
      </c>
      <c r="T388" s="66">
        <f t="shared" si="184"/>
        <v>0</v>
      </c>
      <c r="U388" s="52">
        <f>COUNTIF(L$2:L388,L388)</f>
        <v>171</v>
      </c>
      <c r="V388" s="52">
        <f t="shared" si="185"/>
        <v>387</v>
      </c>
      <c r="W388" s="67">
        <f t="shared" si="186"/>
        <v>4.583333333333333E-2</v>
      </c>
      <c r="X388" s="70">
        <f t="shared" si="187"/>
        <v>4.583333333333333E-2</v>
      </c>
      <c r="Y388" s="72" t="str">
        <f t="shared" si="196"/>
        <v/>
      </c>
      <c r="Z388" s="75" t="str">
        <f t="shared" si="188"/>
        <v/>
      </c>
      <c r="AA388" s="25"/>
      <c r="AB388" s="25"/>
      <c r="AC388" s="44" t="str">
        <f t="shared" si="189"/>
        <v/>
      </c>
      <c r="AD388" s="44" t="str">
        <f t="shared" si="190"/>
        <v/>
      </c>
      <c r="AE388" s="78" t="str">
        <f>IF(AD388="","",COUNTIF($AD$2:AD388,AD388))</f>
        <v/>
      </c>
      <c r="AF388" s="79" t="str">
        <f>IF(AD388="","",SUMIF(AD$2:AD388,AD388,G$2:G388))</f>
        <v/>
      </c>
      <c r="AG388" s="79" t="str">
        <f>IF(AK388&lt;&gt;"",COUNTIF($AK$1:AK387,AK388)+AK388,IF(AL388&lt;&gt;"",COUNTIF($AL$1:AL387,AL388)+AL388,""))</f>
        <v/>
      </c>
      <c r="AH388" s="79" t="str">
        <f t="shared" si="191"/>
        <v/>
      </c>
      <c r="AI388" s="79" t="str">
        <f>IF(AND(J388="M", AH388&lt;&gt;"U/A",AE388=Prizewinners!$J$1),AF388,"")</f>
        <v/>
      </c>
      <c r="AJ388" s="44" t="str">
        <f>IF(AND(J388="F",  AH388&lt;&gt;"U/A",AE388=Prizewinners!$J$16),AF388,"")</f>
        <v/>
      </c>
      <c r="AK388" s="44" t="str">
        <f t="shared" si="200"/>
        <v/>
      </c>
      <c r="AL388" s="44" t="str">
        <f t="shared" si="201"/>
        <v/>
      </c>
      <c r="AM388" s="44" t="str">
        <f t="shared" si="174"/>
        <v/>
      </c>
      <c r="AN388" s="44" t="str">
        <f t="shared" si="197"/>
        <v/>
      </c>
      <c r="AO388" s="44" t="str">
        <f t="shared" si="198"/>
        <v/>
      </c>
      <c r="AP388" s="44" t="str">
        <f t="shared" si="199"/>
        <v/>
      </c>
      <c r="AQ388" s="44" t="str">
        <f t="shared" si="202"/>
        <v/>
      </c>
    </row>
    <row r="389" spans="1:43">
      <c r="A389" s="51" t="str">
        <f t="shared" si="175"/>
        <v>,178</v>
      </c>
      <c r="B389" s="52" t="str">
        <f t="shared" si="176"/>
        <v>,172</v>
      </c>
      <c r="C389" s="50">
        <f t="shared" si="177"/>
        <v>388</v>
      </c>
      <c r="D389" s="7"/>
      <c r="E389" s="52">
        <f t="shared" si="178"/>
        <v>0</v>
      </c>
      <c r="F389" s="51">
        <f>COUNTIF(H$2:H389,H389)</f>
        <v>178</v>
      </c>
      <c r="G389" s="53">
        <f>COUNTIF(J$2:J389,J389)</f>
        <v>172</v>
      </c>
      <c r="H389" s="51" t="str">
        <f t="shared" si="179"/>
        <v/>
      </c>
      <c r="I389" s="52" t="str">
        <f t="shared" si="192"/>
        <v/>
      </c>
      <c r="J389" s="52" t="str">
        <f t="shared" si="193"/>
        <v/>
      </c>
      <c r="K389" s="56" t="str">
        <f t="shared" si="194"/>
        <v/>
      </c>
      <c r="L389" s="56" t="str">
        <f t="shared" si="195"/>
        <v/>
      </c>
      <c r="M389" s="7"/>
      <c r="N389" s="8"/>
      <c r="O389" s="7"/>
      <c r="P389" s="59">
        <f t="shared" si="180"/>
        <v>1</v>
      </c>
      <c r="Q389" s="59">
        <f t="shared" si="181"/>
        <v>6</v>
      </c>
      <c r="R389" s="63">
        <f t="shared" si="182"/>
        <v>4.1666666666666664E-2</v>
      </c>
      <c r="S389" s="66">
        <f t="shared" si="183"/>
        <v>4.1666666666666666E-3</v>
      </c>
      <c r="T389" s="66">
        <f t="shared" si="184"/>
        <v>0</v>
      </c>
      <c r="U389" s="52">
        <f>COUNTIF(L$2:L389,L389)</f>
        <v>172</v>
      </c>
      <c r="V389" s="52">
        <f t="shared" si="185"/>
        <v>388</v>
      </c>
      <c r="W389" s="67">
        <f t="shared" si="186"/>
        <v>4.583333333333333E-2</v>
      </c>
      <c r="X389" s="70">
        <f t="shared" si="187"/>
        <v>4.583333333333333E-2</v>
      </c>
      <c r="Y389" s="72" t="str">
        <f t="shared" si="196"/>
        <v/>
      </c>
      <c r="Z389" s="75" t="str">
        <f t="shared" si="188"/>
        <v/>
      </c>
      <c r="AA389" s="25"/>
      <c r="AB389" s="25"/>
      <c r="AC389" s="44" t="str">
        <f t="shared" si="189"/>
        <v/>
      </c>
      <c r="AD389" s="44" t="str">
        <f t="shared" si="190"/>
        <v/>
      </c>
      <c r="AE389" s="78" t="str">
        <f>IF(AD389="","",COUNTIF($AD$2:AD389,AD389))</f>
        <v/>
      </c>
      <c r="AF389" s="79" t="str">
        <f>IF(AD389="","",SUMIF(AD$2:AD389,AD389,G$2:G389))</f>
        <v/>
      </c>
      <c r="AG389" s="79" t="str">
        <f>IF(AK389&lt;&gt;"",COUNTIF($AK$1:AK388,AK389)+AK389,IF(AL389&lt;&gt;"",COUNTIF($AL$1:AL388,AL389)+AL389,""))</f>
        <v/>
      </c>
      <c r="AH389" s="79" t="str">
        <f t="shared" si="191"/>
        <v/>
      </c>
      <c r="AI389" s="79" t="str">
        <f>IF(AND(J389="M", AH389&lt;&gt;"U/A",AE389=Prizewinners!$J$1),AF389,"")</f>
        <v/>
      </c>
      <c r="AJ389" s="44" t="str">
        <f>IF(AND(J389="F",  AH389&lt;&gt;"U/A",AE389=Prizewinners!$J$16),AF389,"")</f>
        <v/>
      </c>
      <c r="AK389" s="44" t="str">
        <f t="shared" si="200"/>
        <v/>
      </c>
      <c r="AL389" s="44" t="str">
        <f t="shared" si="201"/>
        <v/>
      </c>
      <c r="AM389" s="44" t="str">
        <f t="shared" si="174"/>
        <v/>
      </c>
      <c r="AN389" s="44" t="str">
        <f t="shared" si="197"/>
        <v/>
      </c>
      <c r="AO389" s="44" t="str">
        <f t="shared" si="198"/>
        <v/>
      </c>
      <c r="AP389" s="44" t="str">
        <f t="shared" si="199"/>
        <v/>
      </c>
      <c r="AQ389" s="44" t="str">
        <f t="shared" si="202"/>
        <v/>
      </c>
    </row>
    <row r="390" spans="1:43">
      <c r="A390" s="51" t="str">
        <f t="shared" si="175"/>
        <v>,179</v>
      </c>
      <c r="B390" s="52" t="str">
        <f t="shared" si="176"/>
        <v>,173</v>
      </c>
      <c r="C390" s="50">
        <f t="shared" si="177"/>
        <v>389</v>
      </c>
      <c r="D390" s="7"/>
      <c r="E390" s="52">
        <f t="shared" si="178"/>
        <v>0</v>
      </c>
      <c r="F390" s="51">
        <f>COUNTIF(H$2:H390,H390)</f>
        <v>179</v>
      </c>
      <c r="G390" s="53">
        <f>COUNTIF(J$2:J390,J390)</f>
        <v>173</v>
      </c>
      <c r="H390" s="51" t="str">
        <f t="shared" si="179"/>
        <v/>
      </c>
      <c r="I390" s="52" t="str">
        <f t="shared" si="192"/>
        <v/>
      </c>
      <c r="J390" s="52" t="str">
        <f t="shared" si="193"/>
        <v/>
      </c>
      <c r="K390" s="56" t="str">
        <f t="shared" si="194"/>
        <v/>
      </c>
      <c r="L390" s="56" t="str">
        <f t="shared" si="195"/>
        <v/>
      </c>
      <c r="M390" s="7"/>
      <c r="N390" s="8"/>
      <c r="O390" s="7"/>
      <c r="P390" s="59">
        <f t="shared" si="180"/>
        <v>1</v>
      </c>
      <c r="Q390" s="59">
        <f t="shared" si="181"/>
        <v>6</v>
      </c>
      <c r="R390" s="63">
        <f t="shared" si="182"/>
        <v>4.1666666666666664E-2</v>
      </c>
      <c r="S390" s="66">
        <f t="shared" si="183"/>
        <v>4.1666666666666666E-3</v>
      </c>
      <c r="T390" s="66">
        <f t="shared" si="184"/>
        <v>0</v>
      </c>
      <c r="U390" s="52">
        <f>COUNTIF(L$2:L390,L390)</f>
        <v>173</v>
      </c>
      <c r="V390" s="52">
        <f t="shared" si="185"/>
        <v>389</v>
      </c>
      <c r="W390" s="67">
        <f t="shared" si="186"/>
        <v>4.583333333333333E-2</v>
      </c>
      <c r="X390" s="70">
        <f t="shared" si="187"/>
        <v>4.583333333333333E-2</v>
      </c>
      <c r="Y390" s="72" t="str">
        <f t="shared" si="196"/>
        <v/>
      </c>
      <c r="Z390" s="75" t="str">
        <f t="shared" si="188"/>
        <v/>
      </c>
      <c r="AA390" s="25"/>
      <c r="AB390" s="25"/>
      <c r="AC390" s="44" t="str">
        <f t="shared" si="189"/>
        <v/>
      </c>
      <c r="AD390" s="44" t="str">
        <f t="shared" si="190"/>
        <v/>
      </c>
      <c r="AE390" s="78" t="str">
        <f>IF(AD390="","",COUNTIF($AD$2:AD390,AD390))</f>
        <v/>
      </c>
      <c r="AF390" s="79" t="str">
        <f>IF(AD390="","",SUMIF(AD$2:AD390,AD390,G$2:G390))</f>
        <v/>
      </c>
      <c r="AG390" s="79" t="str">
        <f>IF(AK390&lt;&gt;"",COUNTIF($AK$1:AK389,AK390)+AK390,IF(AL390&lt;&gt;"",COUNTIF($AL$1:AL389,AL390)+AL390,""))</f>
        <v/>
      </c>
      <c r="AH390" s="79" t="str">
        <f t="shared" si="191"/>
        <v/>
      </c>
      <c r="AI390" s="79" t="str">
        <f>IF(AND(J390="M", AH390&lt;&gt;"U/A",AE390=Prizewinners!$J$1),AF390,"")</f>
        <v/>
      </c>
      <c r="AJ390" s="44" t="str">
        <f>IF(AND(J390="F",  AH390&lt;&gt;"U/A",AE390=Prizewinners!$J$16),AF390,"")</f>
        <v/>
      </c>
      <c r="AK390" s="44" t="str">
        <f t="shared" si="200"/>
        <v/>
      </c>
      <c r="AL390" s="44" t="str">
        <f t="shared" si="201"/>
        <v/>
      </c>
      <c r="AM390" s="44" t="str">
        <f t="shared" si="174"/>
        <v/>
      </c>
      <c r="AN390" s="44" t="str">
        <f t="shared" si="197"/>
        <v/>
      </c>
      <c r="AO390" s="44" t="str">
        <f t="shared" si="198"/>
        <v/>
      </c>
      <c r="AP390" s="44" t="str">
        <f t="shared" si="199"/>
        <v/>
      </c>
      <c r="AQ390" s="44" t="str">
        <f t="shared" si="202"/>
        <v/>
      </c>
    </row>
    <row r="391" spans="1:43">
      <c r="A391" s="51" t="str">
        <f t="shared" si="175"/>
        <v>,180</v>
      </c>
      <c r="B391" s="52" t="str">
        <f t="shared" si="176"/>
        <v>,174</v>
      </c>
      <c r="C391" s="50">
        <f t="shared" si="177"/>
        <v>390</v>
      </c>
      <c r="D391" s="7"/>
      <c r="E391" s="52">
        <f t="shared" si="178"/>
        <v>0</v>
      </c>
      <c r="F391" s="51">
        <f>COUNTIF(H$2:H391,H391)</f>
        <v>180</v>
      </c>
      <c r="G391" s="53">
        <f>COUNTIF(J$2:J391,J391)</f>
        <v>174</v>
      </c>
      <c r="H391" s="51" t="str">
        <f t="shared" si="179"/>
        <v/>
      </c>
      <c r="I391" s="52" t="str">
        <f t="shared" si="192"/>
        <v/>
      </c>
      <c r="J391" s="52" t="str">
        <f t="shared" si="193"/>
        <v/>
      </c>
      <c r="K391" s="56" t="str">
        <f t="shared" si="194"/>
        <v/>
      </c>
      <c r="L391" s="56" t="str">
        <f t="shared" si="195"/>
        <v/>
      </c>
      <c r="M391" s="7"/>
      <c r="N391" s="8"/>
      <c r="O391" s="7"/>
      <c r="P391" s="59">
        <f t="shared" si="180"/>
        <v>1</v>
      </c>
      <c r="Q391" s="59">
        <f t="shared" si="181"/>
        <v>6</v>
      </c>
      <c r="R391" s="63">
        <f t="shared" si="182"/>
        <v>4.1666666666666664E-2</v>
      </c>
      <c r="S391" s="66">
        <f t="shared" si="183"/>
        <v>4.1666666666666666E-3</v>
      </c>
      <c r="T391" s="66">
        <f t="shared" si="184"/>
        <v>0</v>
      </c>
      <c r="U391" s="52">
        <f>COUNTIF(L$2:L391,L391)</f>
        <v>174</v>
      </c>
      <c r="V391" s="52">
        <f t="shared" si="185"/>
        <v>390</v>
      </c>
      <c r="W391" s="67">
        <f t="shared" si="186"/>
        <v>4.583333333333333E-2</v>
      </c>
      <c r="X391" s="70">
        <f t="shared" si="187"/>
        <v>4.583333333333333E-2</v>
      </c>
      <c r="Y391" s="72" t="str">
        <f t="shared" si="196"/>
        <v/>
      </c>
      <c r="Z391" s="75" t="str">
        <f t="shared" si="188"/>
        <v/>
      </c>
      <c r="AA391" s="25"/>
      <c r="AB391" s="25"/>
      <c r="AC391" s="44" t="str">
        <f t="shared" si="189"/>
        <v/>
      </c>
      <c r="AD391" s="44" t="str">
        <f t="shared" si="190"/>
        <v/>
      </c>
      <c r="AE391" s="78" t="str">
        <f>IF(AD391="","",COUNTIF($AD$2:AD391,AD391))</f>
        <v/>
      </c>
      <c r="AF391" s="79" t="str">
        <f>IF(AD391="","",SUMIF(AD$2:AD391,AD391,G$2:G391))</f>
        <v/>
      </c>
      <c r="AG391" s="79" t="str">
        <f>IF(AK391&lt;&gt;"",COUNTIF($AK$1:AK390,AK391)+AK391,IF(AL391&lt;&gt;"",COUNTIF($AL$1:AL390,AL391)+AL391,""))</f>
        <v/>
      </c>
      <c r="AH391" s="79" t="str">
        <f t="shared" si="191"/>
        <v/>
      </c>
      <c r="AI391" s="79" t="str">
        <f>IF(AND(J391="M", AH391&lt;&gt;"U/A",AE391=Prizewinners!$J$1),AF391,"")</f>
        <v/>
      </c>
      <c r="AJ391" s="44" t="str">
        <f>IF(AND(J391="F",  AH391&lt;&gt;"U/A",AE391=Prizewinners!$J$16),AF391,"")</f>
        <v/>
      </c>
      <c r="AK391" s="44" t="str">
        <f t="shared" si="200"/>
        <v/>
      </c>
      <c r="AL391" s="44" t="str">
        <f t="shared" si="201"/>
        <v/>
      </c>
      <c r="AM391" s="44" t="str">
        <f t="shared" si="174"/>
        <v/>
      </c>
      <c r="AN391" s="44" t="str">
        <f t="shared" si="197"/>
        <v/>
      </c>
      <c r="AO391" s="44" t="str">
        <f t="shared" si="198"/>
        <v/>
      </c>
      <c r="AP391" s="44" t="str">
        <f t="shared" si="199"/>
        <v/>
      </c>
      <c r="AQ391" s="44" t="str">
        <f t="shared" si="202"/>
        <v/>
      </c>
    </row>
    <row r="392" spans="1:43">
      <c r="A392" s="51" t="str">
        <f t="shared" si="175"/>
        <v>,181</v>
      </c>
      <c r="B392" s="52" t="str">
        <f t="shared" si="176"/>
        <v>,175</v>
      </c>
      <c r="C392" s="50">
        <f t="shared" si="177"/>
        <v>391</v>
      </c>
      <c r="D392" s="7"/>
      <c r="E392" s="52">
        <f t="shared" si="178"/>
        <v>0</v>
      </c>
      <c r="F392" s="51">
        <f>COUNTIF(H$2:H392,H392)</f>
        <v>181</v>
      </c>
      <c r="G392" s="53">
        <f>COUNTIF(J$2:J392,J392)</f>
        <v>175</v>
      </c>
      <c r="H392" s="51" t="str">
        <f t="shared" si="179"/>
        <v/>
      </c>
      <c r="I392" s="52" t="str">
        <f t="shared" si="192"/>
        <v/>
      </c>
      <c r="J392" s="52" t="str">
        <f t="shared" si="193"/>
        <v/>
      </c>
      <c r="K392" s="56" t="str">
        <f t="shared" si="194"/>
        <v/>
      </c>
      <c r="L392" s="56" t="str">
        <f t="shared" si="195"/>
        <v/>
      </c>
      <c r="M392" s="7"/>
      <c r="N392" s="8"/>
      <c r="O392" s="7"/>
      <c r="P392" s="59">
        <f t="shared" si="180"/>
        <v>1</v>
      </c>
      <c r="Q392" s="59">
        <f t="shared" si="181"/>
        <v>6</v>
      </c>
      <c r="R392" s="63">
        <f t="shared" si="182"/>
        <v>4.1666666666666664E-2</v>
      </c>
      <c r="S392" s="66">
        <f t="shared" si="183"/>
        <v>4.1666666666666666E-3</v>
      </c>
      <c r="T392" s="66">
        <f t="shared" si="184"/>
        <v>0</v>
      </c>
      <c r="U392" s="52">
        <f>COUNTIF(L$2:L392,L392)</f>
        <v>175</v>
      </c>
      <c r="V392" s="52">
        <f t="shared" si="185"/>
        <v>391</v>
      </c>
      <c r="W392" s="67">
        <f t="shared" si="186"/>
        <v>4.583333333333333E-2</v>
      </c>
      <c r="X392" s="70">
        <f t="shared" si="187"/>
        <v>4.583333333333333E-2</v>
      </c>
      <c r="Y392" s="72" t="str">
        <f t="shared" si="196"/>
        <v/>
      </c>
      <c r="Z392" s="75" t="str">
        <f t="shared" si="188"/>
        <v/>
      </c>
      <c r="AA392" s="25"/>
      <c r="AB392" s="25"/>
      <c r="AC392" s="44" t="str">
        <f t="shared" si="189"/>
        <v/>
      </c>
      <c r="AD392" s="44" t="str">
        <f t="shared" si="190"/>
        <v/>
      </c>
      <c r="AE392" s="78" t="str">
        <f>IF(AD392="","",COUNTIF($AD$2:AD392,AD392))</f>
        <v/>
      </c>
      <c r="AF392" s="79" t="str">
        <f>IF(AD392="","",SUMIF(AD$2:AD392,AD392,G$2:G392))</f>
        <v/>
      </c>
      <c r="AG392" s="79" t="str">
        <f>IF(AK392&lt;&gt;"",COUNTIF($AK$1:AK391,AK392)+AK392,IF(AL392&lt;&gt;"",COUNTIF($AL$1:AL391,AL392)+AL392,""))</f>
        <v/>
      </c>
      <c r="AH392" s="79" t="str">
        <f t="shared" si="191"/>
        <v/>
      </c>
      <c r="AI392" s="79" t="str">
        <f>IF(AND(J392="M", AH392&lt;&gt;"U/A",AE392=Prizewinners!$J$1),AF392,"")</f>
        <v/>
      </c>
      <c r="AJ392" s="44" t="str">
        <f>IF(AND(J392="F",  AH392&lt;&gt;"U/A",AE392=Prizewinners!$J$16),AF392,"")</f>
        <v/>
      </c>
      <c r="AK392" s="44" t="str">
        <f t="shared" si="200"/>
        <v/>
      </c>
      <c r="AL392" s="44" t="str">
        <f t="shared" si="201"/>
        <v/>
      </c>
      <c r="AM392" s="44" t="str">
        <f t="shared" si="174"/>
        <v/>
      </c>
      <c r="AN392" s="44" t="str">
        <f t="shared" si="197"/>
        <v/>
      </c>
      <c r="AO392" s="44" t="str">
        <f t="shared" si="198"/>
        <v/>
      </c>
      <c r="AP392" s="44" t="str">
        <f t="shared" si="199"/>
        <v/>
      </c>
      <c r="AQ392" s="44" t="str">
        <f t="shared" si="202"/>
        <v/>
      </c>
    </row>
    <row r="393" spans="1:43">
      <c r="A393" s="51" t="str">
        <f t="shared" si="175"/>
        <v>,182</v>
      </c>
      <c r="B393" s="52" t="str">
        <f t="shared" si="176"/>
        <v>,176</v>
      </c>
      <c r="C393" s="50">
        <f t="shared" si="177"/>
        <v>392</v>
      </c>
      <c r="D393" s="7"/>
      <c r="E393" s="52">
        <f t="shared" si="178"/>
        <v>0</v>
      </c>
      <c r="F393" s="51">
        <f>COUNTIF(H$2:H393,H393)</f>
        <v>182</v>
      </c>
      <c r="G393" s="53">
        <f>COUNTIF(J$2:J393,J393)</f>
        <v>176</v>
      </c>
      <c r="H393" s="51" t="str">
        <f t="shared" si="179"/>
        <v/>
      </c>
      <c r="I393" s="52" t="str">
        <f t="shared" si="192"/>
        <v/>
      </c>
      <c r="J393" s="52" t="str">
        <f t="shared" si="193"/>
        <v/>
      </c>
      <c r="K393" s="56" t="str">
        <f t="shared" si="194"/>
        <v/>
      </c>
      <c r="L393" s="56" t="str">
        <f t="shared" si="195"/>
        <v/>
      </c>
      <c r="M393" s="7"/>
      <c r="N393" s="8"/>
      <c r="O393" s="7"/>
      <c r="P393" s="59">
        <f t="shared" si="180"/>
        <v>1</v>
      </c>
      <c r="Q393" s="59">
        <f t="shared" si="181"/>
        <v>6</v>
      </c>
      <c r="R393" s="63">
        <f t="shared" si="182"/>
        <v>4.1666666666666664E-2</v>
      </c>
      <c r="S393" s="66">
        <f t="shared" si="183"/>
        <v>4.1666666666666666E-3</v>
      </c>
      <c r="T393" s="66">
        <f t="shared" si="184"/>
        <v>0</v>
      </c>
      <c r="U393" s="52">
        <f>COUNTIF(L$2:L393,L393)</f>
        <v>176</v>
      </c>
      <c r="V393" s="52">
        <f t="shared" si="185"/>
        <v>392</v>
      </c>
      <c r="W393" s="67">
        <f t="shared" si="186"/>
        <v>4.583333333333333E-2</v>
      </c>
      <c r="X393" s="70">
        <f t="shared" si="187"/>
        <v>4.583333333333333E-2</v>
      </c>
      <c r="Y393" s="72" t="str">
        <f t="shared" si="196"/>
        <v/>
      </c>
      <c r="Z393" s="75" t="str">
        <f t="shared" si="188"/>
        <v/>
      </c>
      <c r="AA393" s="25"/>
      <c r="AB393" s="25"/>
      <c r="AC393" s="44" t="str">
        <f t="shared" si="189"/>
        <v/>
      </c>
      <c r="AD393" s="44" t="str">
        <f t="shared" si="190"/>
        <v/>
      </c>
      <c r="AE393" s="78" t="str">
        <f>IF(AD393="","",COUNTIF($AD$2:AD393,AD393))</f>
        <v/>
      </c>
      <c r="AF393" s="79" t="str">
        <f>IF(AD393="","",SUMIF(AD$2:AD393,AD393,G$2:G393))</f>
        <v/>
      </c>
      <c r="AG393" s="79" t="str">
        <f>IF(AK393&lt;&gt;"",COUNTIF($AK$1:AK392,AK393)+AK393,IF(AL393&lt;&gt;"",COUNTIF($AL$1:AL392,AL393)+AL393,""))</f>
        <v/>
      </c>
      <c r="AH393" s="79" t="str">
        <f t="shared" si="191"/>
        <v/>
      </c>
      <c r="AI393" s="79" t="str">
        <f>IF(AND(J393="M", AH393&lt;&gt;"U/A",AE393=Prizewinners!$J$1),AF393,"")</f>
        <v/>
      </c>
      <c r="AJ393" s="44" t="str">
        <f>IF(AND(J393="F",  AH393&lt;&gt;"U/A",AE393=Prizewinners!$J$16),AF393,"")</f>
        <v/>
      </c>
      <c r="AK393" s="44" t="str">
        <f t="shared" si="200"/>
        <v/>
      </c>
      <c r="AL393" s="44" t="str">
        <f t="shared" si="201"/>
        <v/>
      </c>
      <c r="AM393" s="44" t="str">
        <f t="shared" ref="AM393:AM456" si="203">CONCATENATE(AD393,AE393)</f>
        <v/>
      </c>
      <c r="AN393" s="44" t="str">
        <f t="shared" si="197"/>
        <v/>
      </c>
      <c r="AO393" s="44" t="str">
        <f t="shared" si="198"/>
        <v/>
      </c>
      <c r="AP393" s="44" t="str">
        <f t="shared" si="199"/>
        <v/>
      </c>
      <c r="AQ393" s="44" t="str">
        <f t="shared" si="202"/>
        <v/>
      </c>
    </row>
    <row r="394" spans="1:43">
      <c r="A394" s="51" t="str">
        <f t="shared" si="175"/>
        <v>,183</v>
      </c>
      <c r="B394" s="52" t="str">
        <f t="shared" si="176"/>
        <v>,177</v>
      </c>
      <c r="C394" s="50">
        <f t="shared" si="177"/>
        <v>393</v>
      </c>
      <c r="D394" s="7"/>
      <c r="E394" s="52">
        <f t="shared" si="178"/>
        <v>0</v>
      </c>
      <c r="F394" s="51">
        <f>COUNTIF(H$2:H394,H394)</f>
        <v>183</v>
      </c>
      <c r="G394" s="53">
        <f>COUNTIF(J$2:J394,J394)</f>
        <v>177</v>
      </c>
      <c r="H394" s="51" t="str">
        <f t="shared" si="179"/>
        <v/>
      </c>
      <c r="I394" s="52" t="str">
        <f t="shared" si="192"/>
        <v/>
      </c>
      <c r="J394" s="52" t="str">
        <f t="shared" si="193"/>
        <v/>
      </c>
      <c r="K394" s="56" t="str">
        <f t="shared" si="194"/>
        <v/>
      </c>
      <c r="L394" s="56" t="str">
        <f t="shared" si="195"/>
        <v/>
      </c>
      <c r="M394" s="7"/>
      <c r="N394" s="8"/>
      <c r="O394" s="7"/>
      <c r="P394" s="59">
        <f t="shared" si="180"/>
        <v>1</v>
      </c>
      <c r="Q394" s="59">
        <f t="shared" si="181"/>
        <v>6</v>
      </c>
      <c r="R394" s="63">
        <f t="shared" si="182"/>
        <v>4.1666666666666664E-2</v>
      </c>
      <c r="S394" s="66">
        <f t="shared" si="183"/>
        <v>4.1666666666666666E-3</v>
      </c>
      <c r="T394" s="66">
        <f t="shared" si="184"/>
        <v>0</v>
      </c>
      <c r="U394" s="52">
        <f>COUNTIF(L$2:L394,L394)</f>
        <v>177</v>
      </c>
      <c r="V394" s="52">
        <f t="shared" si="185"/>
        <v>393</v>
      </c>
      <c r="W394" s="67">
        <f t="shared" si="186"/>
        <v>4.583333333333333E-2</v>
      </c>
      <c r="X394" s="70">
        <f t="shared" si="187"/>
        <v>4.583333333333333E-2</v>
      </c>
      <c r="Y394" s="72" t="str">
        <f t="shared" si="196"/>
        <v/>
      </c>
      <c r="Z394" s="75" t="str">
        <f t="shared" si="188"/>
        <v/>
      </c>
      <c r="AA394" s="25"/>
      <c r="AB394" s="25"/>
      <c r="AC394" s="44" t="str">
        <f t="shared" si="189"/>
        <v/>
      </c>
      <c r="AD394" s="44" t="str">
        <f t="shared" si="190"/>
        <v/>
      </c>
      <c r="AE394" s="78" t="str">
        <f>IF(AD394="","",COUNTIF($AD$2:AD394,AD394))</f>
        <v/>
      </c>
      <c r="AF394" s="79" t="str">
        <f>IF(AD394="","",SUMIF(AD$2:AD394,AD394,G$2:G394))</f>
        <v/>
      </c>
      <c r="AG394" s="79" t="str">
        <f>IF(AK394&lt;&gt;"",COUNTIF($AK$1:AK393,AK394)+AK394,IF(AL394&lt;&gt;"",COUNTIF($AL$1:AL393,AL394)+AL394,""))</f>
        <v/>
      </c>
      <c r="AH394" s="79" t="str">
        <f t="shared" si="191"/>
        <v/>
      </c>
      <c r="AI394" s="79" t="str">
        <f>IF(AND(J394="M", AH394&lt;&gt;"U/A",AE394=Prizewinners!$J$1),AF394,"")</f>
        <v/>
      </c>
      <c r="AJ394" s="44" t="str">
        <f>IF(AND(J394="F",  AH394&lt;&gt;"U/A",AE394=Prizewinners!$J$16),AF394,"")</f>
        <v/>
      </c>
      <c r="AK394" s="44" t="str">
        <f t="shared" si="200"/>
        <v/>
      </c>
      <c r="AL394" s="44" t="str">
        <f t="shared" si="201"/>
        <v/>
      </c>
      <c r="AM394" s="44" t="str">
        <f t="shared" si="203"/>
        <v/>
      </c>
      <c r="AN394" s="44" t="str">
        <f t="shared" si="197"/>
        <v/>
      </c>
      <c r="AO394" s="44" t="str">
        <f t="shared" si="198"/>
        <v/>
      </c>
      <c r="AP394" s="44" t="str">
        <f t="shared" si="199"/>
        <v/>
      </c>
      <c r="AQ394" s="44" t="str">
        <f t="shared" si="202"/>
        <v/>
      </c>
    </row>
    <row r="395" spans="1:43">
      <c r="A395" s="51" t="str">
        <f t="shared" si="175"/>
        <v>,184</v>
      </c>
      <c r="B395" s="52" t="str">
        <f t="shared" si="176"/>
        <v>,178</v>
      </c>
      <c r="C395" s="50">
        <f t="shared" si="177"/>
        <v>394</v>
      </c>
      <c r="D395" s="7"/>
      <c r="E395" s="52">
        <f t="shared" si="178"/>
        <v>0</v>
      </c>
      <c r="F395" s="51">
        <f>COUNTIF(H$2:H395,H395)</f>
        <v>184</v>
      </c>
      <c r="G395" s="53">
        <f>COUNTIF(J$2:J395,J395)</f>
        <v>178</v>
      </c>
      <c r="H395" s="51" t="str">
        <f t="shared" si="179"/>
        <v/>
      </c>
      <c r="I395" s="52" t="str">
        <f t="shared" si="192"/>
        <v/>
      </c>
      <c r="J395" s="52" t="str">
        <f t="shared" si="193"/>
        <v/>
      </c>
      <c r="K395" s="56" t="str">
        <f t="shared" si="194"/>
        <v/>
      </c>
      <c r="L395" s="56" t="str">
        <f t="shared" si="195"/>
        <v/>
      </c>
      <c r="M395" s="7"/>
      <c r="N395" s="8"/>
      <c r="O395" s="7"/>
      <c r="P395" s="59">
        <f t="shared" si="180"/>
        <v>1</v>
      </c>
      <c r="Q395" s="59">
        <f t="shared" si="181"/>
        <v>6</v>
      </c>
      <c r="R395" s="63">
        <f t="shared" si="182"/>
        <v>4.1666666666666664E-2</v>
      </c>
      <c r="S395" s="66">
        <f t="shared" si="183"/>
        <v>4.1666666666666666E-3</v>
      </c>
      <c r="T395" s="66">
        <f t="shared" si="184"/>
        <v>0</v>
      </c>
      <c r="U395" s="52">
        <f>COUNTIF(L$2:L395,L395)</f>
        <v>178</v>
      </c>
      <c r="V395" s="52">
        <f t="shared" si="185"/>
        <v>394</v>
      </c>
      <c r="W395" s="67">
        <f t="shared" si="186"/>
        <v>4.583333333333333E-2</v>
      </c>
      <c r="X395" s="70">
        <f t="shared" si="187"/>
        <v>4.583333333333333E-2</v>
      </c>
      <c r="Y395" s="72" t="str">
        <f t="shared" si="196"/>
        <v/>
      </c>
      <c r="Z395" s="75" t="str">
        <f t="shared" si="188"/>
        <v/>
      </c>
      <c r="AA395" s="25"/>
      <c r="AB395" s="25"/>
      <c r="AC395" s="44" t="str">
        <f t="shared" si="189"/>
        <v/>
      </c>
      <c r="AD395" s="44" t="str">
        <f t="shared" si="190"/>
        <v/>
      </c>
      <c r="AE395" s="78" t="str">
        <f>IF(AD395="","",COUNTIF($AD$2:AD395,AD395))</f>
        <v/>
      </c>
      <c r="AF395" s="79" t="str">
        <f>IF(AD395="","",SUMIF(AD$2:AD395,AD395,G$2:G395))</f>
        <v/>
      </c>
      <c r="AG395" s="79" t="str">
        <f>IF(AK395&lt;&gt;"",COUNTIF($AK$1:AK394,AK395)+AK395,IF(AL395&lt;&gt;"",COUNTIF($AL$1:AL394,AL395)+AL395,""))</f>
        <v/>
      </c>
      <c r="AH395" s="79" t="str">
        <f t="shared" si="191"/>
        <v/>
      </c>
      <c r="AI395" s="79" t="str">
        <f>IF(AND(J395="M", AH395&lt;&gt;"U/A",AE395=Prizewinners!$J$1),AF395,"")</f>
        <v/>
      </c>
      <c r="AJ395" s="44" t="str">
        <f>IF(AND(J395="F",  AH395&lt;&gt;"U/A",AE395=Prizewinners!$J$16),AF395,"")</f>
        <v/>
      </c>
      <c r="AK395" s="44" t="str">
        <f t="shared" si="200"/>
        <v/>
      </c>
      <c r="AL395" s="44" t="str">
        <f t="shared" si="201"/>
        <v/>
      </c>
      <c r="AM395" s="44" t="str">
        <f t="shared" si="203"/>
        <v/>
      </c>
      <c r="AN395" s="44" t="str">
        <f t="shared" si="197"/>
        <v/>
      </c>
      <c r="AO395" s="44" t="str">
        <f t="shared" si="198"/>
        <v/>
      </c>
      <c r="AP395" s="44" t="str">
        <f t="shared" si="199"/>
        <v/>
      </c>
      <c r="AQ395" s="44" t="str">
        <f t="shared" si="202"/>
        <v/>
      </c>
    </row>
    <row r="396" spans="1:43">
      <c r="A396" s="51" t="str">
        <f t="shared" si="175"/>
        <v>,185</v>
      </c>
      <c r="B396" s="52" t="str">
        <f t="shared" si="176"/>
        <v>,179</v>
      </c>
      <c r="C396" s="50">
        <f t="shared" si="177"/>
        <v>395</v>
      </c>
      <c r="D396" s="7"/>
      <c r="E396" s="52">
        <f t="shared" si="178"/>
        <v>0</v>
      </c>
      <c r="F396" s="51">
        <f>COUNTIF(H$2:H396,H396)</f>
        <v>185</v>
      </c>
      <c r="G396" s="53">
        <f>COUNTIF(J$2:J396,J396)</f>
        <v>179</v>
      </c>
      <c r="H396" s="51" t="str">
        <f t="shared" si="179"/>
        <v/>
      </c>
      <c r="I396" s="52" t="str">
        <f t="shared" si="192"/>
        <v/>
      </c>
      <c r="J396" s="52" t="str">
        <f t="shared" si="193"/>
        <v/>
      </c>
      <c r="K396" s="56" t="str">
        <f t="shared" si="194"/>
        <v/>
      </c>
      <c r="L396" s="56" t="str">
        <f t="shared" si="195"/>
        <v/>
      </c>
      <c r="M396" s="7"/>
      <c r="N396" s="8"/>
      <c r="O396" s="7"/>
      <c r="P396" s="59">
        <f t="shared" si="180"/>
        <v>1</v>
      </c>
      <c r="Q396" s="59">
        <f t="shared" si="181"/>
        <v>6</v>
      </c>
      <c r="R396" s="63">
        <f t="shared" si="182"/>
        <v>4.1666666666666664E-2</v>
      </c>
      <c r="S396" s="66">
        <f t="shared" si="183"/>
        <v>4.1666666666666666E-3</v>
      </c>
      <c r="T396" s="66">
        <f t="shared" si="184"/>
        <v>0</v>
      </c>
      <c r="U396" s="52">
        <f>COUNTIF(L$2:L396,L396)</f>
        <v>179</v>
      </c>
      <c r="V396" s="52">
        <f t="shared" si="185"/>
        <v>395</v>
      </c>
      <c r="W396" s="67">
        <f t="shared" si="186"/>
        <v>4.583333333333333E-2</v>
      </c>
      <c r="X396" s="70">
        <f t="shared" si="187"/>
        <v>4.583333333333333E-2</v>
      </c>
      <c r="Y396" s="72" t="str">
        <f t="shared" si="196"/>
        <v/>
      </c>
      <c r="Z396" s="75" t="str">
        <f t="shared" si="188"/>
        <v/>
      </c>
      <c r="AA396" s="25"/>
      <c r="AB396" s="25"/>
      <c r="AC396" s="44" t="str">
        <f t="shared" si="189"/>
        <v/>
      </c>
      <c r="AD396" s="44" t="str">
        <f t="shared" si="190"/>
        <v/>
      </c>
      <c r="AE396" s="78" t="str">
        <f>IF(AD396="","",COUNTIF($AD$2:AD396,AD396))</f>
        <v/>
      </c>
      <c r="AF396" s="79" t="str">
        <f>IF(AD396="","",SUMIF(AD$2:AD396,AD396,G$2:G396))</f>
        <v/>
      </c>
      <c r="AG396" s="79" t="str">
        <f>IF(AK396&lt;&gt;"",COUNTIF($AK$1:AK395,AK396)+AK396,IF(AL396&lt;&gt;"",COUNTIF($AL$1:AL395,AL396)+AL396,""))</f>
        <v/>
      </c>
      <c r="AH396" s="79" t="str">
        <f t="shared" si="191"/>
        <v/>
      </c>
      <c r="AI396" s="79" t="str">
        <f>IF(AND(J396="M", AH396&lt;&gt;"U/A",AE396=Prizewinners!$J$1),AF396,"")</f>
        <v/>
      </c>
      <c r="AJ396" s="44" t="str">
        <f>IF(AND(J396="F",  AH396&lt;&gt;"U/A",AE396=Prizewinners!$J$16),AF396,"")</f>
        <v/>
      </c>
      <c r="AK396" s="44" t="str">
        <f t="shared" si="200"/>
        <v/>
      </c>
      <c r="AL396" s="44" t="str">
        <f t="shared" si="201"/>
        <v/>
      </c>
      <c r="AM396" s="44" t="str">
        <f t="shared" si="203"/>
        <v/>
      </c>
      <c r="AN396" s="44" t="str">
        <f t="shared" si="197"/>
        <v/>
      </c>
      <c r="AO396" s="44" t="str">
        <f t="shared" si="198"/>
        <v/>
      </c>
      <c r="AP396" s="44" t="str">
        <f t="shared" si="199"/>
        <v/>
      </c>
      <c r="AQ396" s="44" t="str">
        <f t="shared" si="202"/>
        <v/>
      </c>
    </row>
    <row r="397" spans="1:43">
      <c r="A397" s="51" t="str">
        <f t="shared" si="175"/>
        <v>,186</v>
      </c>
      <c r="B397" s="52" t="str">
        <f t="shared" si="176"/>
        <v>,180</v>
      </c>
      <c r="C397" s="50">
        <f t="shared" si="177"/>
        <v>396</v>
      </c>
      <c r="D397" s="7"/>
      <c r="E397" s="52">
        <f t="shared" si="178"/>
        <v>0</v>
      </c>
      <c r="F397" s="51">
        <f>COUNTIF(H$2:H397,H397)</f>
        <v>186</v>
      </c>
      <c r="G397" s="53">
        <f>COUNTIF(J$2:J397,J397)</f>
        <v>180</v>
      </c>
      <c r="H397" s="51" t="str">
        <f t="shared" si="179"/>
        <v/>
      </c>
      <c r="I397" s="52" t="str">
        <f t="shared" si="192"/>
        <v/>
      </c>
      <c r="J397" s="52" t="str">
        <f t="shared" si="193"/>
        <v/>
      </c>
      <c r="K397" s="56" t="str">
        <f t="shared" si="194"/>
        <v/>
      </c>
      <c r="L397" s="56" t="str">
        <f t="shared" si="195"/>
        <v/>
      </c>
      <c r="M397" s="7"/>
      <c r="N397" s="8"/>
      <c r="O397" s="7"/>
      <c r="P397" s="59">
        <f t="shared" si="180"/>
        <v>1</v>
      </c>
      <c r="Q397" s="59">
        <f t="shared" si="181"/>
        <v>6</v>
      </c>
      <c r="R397" s="63">
        <f t="shared" si="182"/>
        <v>4.1666666666666664E-2</v>
      </c>
      <c r="S397" s="66">
        <f t="shared" si="183"/>
        <v>4.1666666666666666E-3</v>
      </c>
      <c r="T397" s="66">
        <f t="shared" si="184"/>
        <v>0</v>
      </c>
      <c r="U397" s="52">
        <f>COUNTIF(L$2:L397,L397)</f>
        <v>180</v>
      </c>
      <c r="V397" s="52">
        <f t="shared" si="185"/>
        <v>396</v>
      </c>
      <c r="W397" s="67">
        <f t="shared" si="186"/>
        <v>4.583333333333333E-2</v>
      </c>
      <c r="X397" s="70">
        <f t="shared" si="187"/>
        <v>4.583333333333333E-2</v>
      </c>
      <c r="Y397" s="72" t="str">
        <f t="shared" si="196"/>
        <v/>
      </c>
      <c r="Z397" s="75" t="str">
        <f t="shared" si="188"/>
        <v/>
      </c>
      <c r="AA397" s="25"/>
      <c r="AB397" s="25"/>
      <c r="AC397" s="44" t="str">
        <f t="shared" si="189"/>
        <v/>
      </c>
      <c r="AD397" s="44" t="str">
        <f t="shared" si="190"/>
        <v/>
      </c>
      <c r="AE397" s="78" t="str">
        <f>IF(AD397="","",COUNTIF($AD$2:AD397,AD397))</f>
        <v/>
      </c>
      <c r="AF397" s="79" t="str">
        <f>IF(AD397="","",SUMIF(AD$2:AD397,AD397,G$2:G397))</f>
        <v/>
      </c>
      <c r="AG397" s="79" t="str">
        <f>IF(AK397&lt;&gt;"",COUNTIF($AK$1:AK396,AK397)+AK397,IF(AL397&lt;&gt;"",COUNTIF($AL$1:AL396,AL397)+AL397,""))</f>
        <v/>
      </c>
      <c r="AH397" s="79" t="str">
        <f t="shared" si="191"/>
        <v/>
      </c>
      <c r="AI397" s="79" t="str">
        <f>IF(AND(J397="M", AH397&lt;&gt;"U/A",AE397=Prizewinners!$J$1),AF397,"")</f>
        <v/>
      </c>
      <c r="AJ397" s="44" t="str">
        <f>IF(AND(J397="F",  AH397&lt;&gt;"U/A",AE397=Prizewinners!$J$16),AF397,"")</f>
        <v/>
      </c>
      <c r="AK397" s="44" t="str">
        <f t="shared" si="200"/>
        <v/>
      </c>
      <c r="AL397" s="44" t="str">
        <f t="shared" si="201"/>
        <v/>
      </c>
      <c r="AM397" s="44" t="str">
        <f t="shared" si="203"/>
        <v/>
      </c>
      <c r="AN397" s="44" t="str">
        <f t="shared" si="197"/>
        <v/>
      </c>
      <c r="AO397" s="44" t="str">
        <f t="shared" si="198"/>
        <v/>
      </c>
      <c r="AP397" s="44" t="str">
        <f t="shared" si="199"/>
        <v/>
      </c>
      <c r="AQ397" s="44" t="str">
        <f t="shared" si="202"/>
        <v/>
      </c>
    </row>
    <row r="398" spans="1:43">
      <c r="A398" s="51" t="str">
        <f t="shared" si="175"/>
        <v>,187</v>
      </c>
      <c r="B398" s="52" t="str">
        <f t="shared" si="176"/>
        <v>,181</v>
      </c>
      <c r="C398" s="50">
        <f t="shared" si="177"/>
        <v>397</v>
      </c>
      <c r="D398" s="7"/>
      <c r="E398" s="52">
        <f t="shared" si="178"/>
        <v>0</v>
      </c>
      <c r="F398" s="51">
        <f>COUNTIF(H$2:H398,H398)</f>
        <v>187</v>
      </c>
      <c r="G398" s="53">
        <f>COUNTIF(J$2:J398,J398)</f>
        <v>181</v>
      </c>
      <c r="H398" s="51" t="str">
        <f t="shared" si="179"/>
        <v/>
      </c>
      <c r="I398" s="52" t="str">
        <f t="shared" si="192"/>
        <v/>
      </c>
      <c r="J398" s="52" t="str">
        <f t="shared" si="193"/>
        <v/>
      </c>
      <c r="K398" s="56" t="str">
        <f t="shared" si="194"/>
        <v/>
      </c>
      <c r="L398" s="56" t="str">
        <f t="shared" si="195"/>
        <v/>
      </c>
      <c r="M398" s="7"/>
      <c r="N398" s="8"/>
      <c r="O398" s="7"/>
      <c r="P398" s="59">
        <f t="shared" si="180"/>
        <v>1</v>
      </c>
      <c r="Q398" s="59">
        <f t="shared" si="181"/>
        <v>6</v>
      </c>
      <c r="R398" s="63">
        <f t="shared" si="182"/>
        <v>4.1666666666666664E-2</v>
      </c>
      <c r="S398" s="66">
        <f t="shared" si="183"/>
        <v>4.1666666666666666E-3</v>
      </c>
      <c r="T398" s="66">
        <f t="shared" si="184"/>
        <v>0</v>
      </c>
      <c r="U398" s="52">
        <f>COUNTIF(L$2:L398,L398)</f>
        <v>181</v>
      </c>
      <c r="V398" s="52">
        <f t="shared" si="185"/>
        <v>397</v>
      </c>
      <c r="W398" s="67">
        <f t="shared" si="186"/>
        <v>4.583333333333333E-2</v>
      </c>
      <c r="X398" s="70">
        <f t="shared" si="187"/>
        <v>4.583333333333333E-2</v>
      </c>
      <c r="Y398" s="72" t="str">
        <f t="shared" si="196"/>
        <v/>
      </c>
      <c r="Z398" s="75" t="str">
        <f t="shared" si="188"/>
        <v/>
      </c>
      <c r="AA398" s="25"/>
      <c r="AB398" s="25"/>
      <c r="AC398" s="44" t="str">
        <f t="shared" si="189"/>
        <v/>
      </c>
      <c r="AD398" s="44" t="str">
        <f t="shared" si="190"/>
        <v/>
      </c>
      <c r="AE398" s="78" t="str">
        <f>IF(AD398="","",COUNTIF($AD$2:AD398,AD398))</f>
        <v/>
      </c>
      <c r="AF398" s="79" t="str">
        <f>IF(AD398="","",SUMIF(AD$2:AD398,AD398,G$2:G398))</f>
        <v/>
      </c>
      <c r="AG398" s="79" t="str">
        <f>IF(AK398&lt;&gt;"",COUNTIF($AK$1:AK397,AK398)+AK398,IF(AL398&lt;&gt;"",COUNTIF($AL$1:AL397,AL398)+AL398,""))</f>
        <v/>
      </c>
      <c r="AH398" s="79" t="str">
        <f t="shared" si="191"/>
        <v/>
      </c>
      <c r="AI398" s="79" t="str">
        <f>IF(AND(J398="M", AH398&lt;&gt;"U/A",AE398=Prizewinners!$J$1),AF398,"")</f>
        <v/>
      </c>
      <c r="AJ398" s="44" t="str">
        <f>IF(AND(J398="F",  AH398&lt;&gt;"U/A",AE398=Prizewinners!$J$16),AF398,"")</f>
        <v/>
      </c>
      <c r="AK398" s="44" t="str">
        <f t="shared" si="200"/>
        <v/>
      </c>
      <c r="AL398" s="44" t="str">
        <f t="shared" si="201"/>
        <v/>
      </c>
      <c r="AM398" s="44" t="str">
        <f t="shared" si="203"/>
        <v/>
      </c>
      <c r="AN398" s="44" t="str">
        <f t="shared" si="197"/>
        <v/>
      </c>
      <c r="AO398" s="44" t="str">
        <f t="shared" si="198"/>
        <v/>
      </c>
      <c r="AP398" s="44" t="str">
        <f t="shared" si="199"/>
        <v/>
      </c>
      <c r="AQ398" s="44" t="str">
        <f t="shared" si="202"/>
        <v/>
      </c>
    </row>
    <row r="399" spans="1:43">
      <c r="A399" s="51" t="str">
        <f t="shared" si="175"/>
        <v>,188</v>
      </c>
      <c r="B399" s="52" t="str">
        <f t="shared" si="176"/>
        <v>,182</v>
      </c>
      <c r="C399" s="50">
        <f t="shared" si="177"/>
        <v>398</v>
      </c>
      <c r="D399" s="7"/>
      <c r="E399" s="52">
        <f t="shared" si="178"/>
        <v>0</v>
      </c>
      <c r="F399" s="51">
        <f>COUNTIF(H$2:H399,H399)</f>
        <v>188</v>
      </c>
      <c r="G399" s="53">
        <f>COUNTIF(J$2:J399,J399)</f>
        <v>182</v>
      </c>
      <c r="H399" s="51" t="str">
        <f t="shared" si="179"/>
        <v/>
      </c>
      <c r="I399" s="52" t="str">
        <f t="shared" si="192"/>
        <v/>
      </c>
      <c r="J399" s="52" t="str">
        <f t="shared" si="193"/>
        <v/>
      </c>
      <c r="K399" s="56" t="str">
        <f t="shared" si="194"/>
        <v/>
      </c>
      <c r="L399" s="56" t="str">
        <f t="shared" si="195"/>
        <v/>
      </c>
      <c r="M399" s="7"/>
      <c r="N399" s="8"/>
      <c r="O399" s="7"/>
      <c r="P399" s="59">
        <f t="shared" si="180"/>
        <v>1</v>
      </c>
      <c r="Q399" s="59">
        <f t="shared" si="181"/>
        <v>6</v>
      </c>
      <c r="R399" s="63">
        <f t="shared" si="182"/>
        <v>4.1666666666666664E-2</v>
      </c>
      <c r="S399" s="66">
        <f t="shared" si="183"/>
        <v>4.1666666666666666E-3</v>
      </c>
      <c r="T399" s="66">
        <f t="shared" si="184"/>
        <v>0</v>
      </c>
      <c r="U399" s="52">
        <f>COUNTIF(L$2:L399,L399)</f>
        <v>182</v>
      </c>
      <c r="V399" s="52">
        <f t="shared" si="185"/>
        <v>398</v>
      </c>
      <c r="W399" s="67">
        <f t="shared" si="186"/>
        <v>4.583333333333333E-2</v>
      </c>
      <c r="X399" s="70">
        <f t="shared" si="187"/>
        <v>4.583333333333333E-2</v>
      </c>
      <c r="Y399" s="72" t="str">
        <f t="shared" si="196"/>
        <v/>
      </c>
      <c r="Z399" s="75" t="str">
        <f t="shared" si="188"/>
        <v/>
      </c>
      <c r="AA399" s="25"/>
      <c r="AB399" s="25"/>
      <c r="AC399" s="44" t="str">
        <f t="shared" si="189"/>
        <v/>
      </c>
      <c r="AD399" s="44" t="str">
        <f t="shared" si="190"/>
        <v/>
      </c>
      <c r="AE399" s="78" t="str">
        <f>IF(AD399="","",COUNTIF($AD$2:AD399,AD399))</f>
        <v/>
      </c>
      <c r="AF399" s="79" t="str">
        <f>IF(AD399="","",SUMIF(AD$2:AD399,AD399,G$2:G399))</f>
        <v/>
      </c>
      <c r="AG399" s="79" t="str">
        <f>IF(AK399&lt;&gt;"",COUNTIF($AK$1:AK398,AK399)+AK399,IF(AL399&lt;&gt;"",COUNTIF($AL$1:AL398,AL399)+AL399,""))</f>
        <v/>
      </c>
      <c r="AH399" s="79" t="str">
        <f t="shared" si="191"/>
        <v/>
      </c>
      <c r="AI399" s="79" t="str">
        <f>IF(AND(J399="M", AH399&lt;&gt;"U/A",AE399=Prizewinners!$J$1),AF399,"")</f>
        <v/>
      </c>
      <c r="AJ399" s="44" t="str">
        <f>IF(AND(J399="F",  AH399&lt;&gt;"U/A",AE399=Prizewinners!$J$16),AF399,"")</f>
        <v/>
      </c>
      <c r="AK399" s="44" t="str">
        <f t="shared" si="200"/>
        <v/>
      </c>
      <c r="AL399" s="44" t="str">
        <f t="shared" si="201"/>
        <v/>
      </c>
      <c r="AM399" s="44" t="str">
        <f t="shared" si="203"/>
        <v/>
      </c>
      <c r="AN399" s="44" t="str">
        <f t="shared" si="197"/>
        <v/>
      </c>
      <c r="AO399" s="44" t="str">
        <f t="shared" si="198"/>
        <v/>
      </c>
      <c r="AP399" s="44" t="str">
        <f t="shared" si="199"/>
        <v/>
      </c>
      <c r="AQ399" s="44" t="str">
        <f t="shared" si="202"/>
        <v/>
      </c>
    </row>
    <row r="400" spans="1:43">
      <c r="A400" s="51" t="str">
        <f t="shared" si="175"/>
        <v>,189</v>
      </c>
      <c r="B400" s="52" t="str">
        <f t="shared" si="176"/>
        <v>,183</v>
      </c>
      <c r="C400" s="50">
        <f t="shared" si="177"/>
        <v>399</v>
      </c>
      <c r="D400" s="7"/>
      <c r="E400" s="52">
        <f t="shared" si="178"/>
        <v>0</v>
      </c>
      <c r="F400" s="51">
        <f>COUNTIF(H$2:H400,H400)</f>
        <v>189</v>
      </c>
      <c r="G400" s="53">
        <f>COUNTIF(J$2:J400,J400)</f>
        <v>183</v>
      </c>
      <c r="H400" s="51" t="str">
        <f t="shared" si="179"/>
        <v/>
      </c>
      <c r="I400" s="52" t="str">
        <f t="shared" si="192"/>
        <v/>
      </c>
      <c r="J400" s="52" t="str">
        <f t="shared" si="193"/>
        <v/>
      </c>
      <c r="K400" s="56" t="str">
        <f t="shared" si="194"/>
        <v/>
      </c>
      <c r="L400" s="56" t="str">
        <f t="shared" si="195"/>
        <v/>
      </c>
      <c r="M400" s="7"/>
      <c r="N400" s="8"/>
      <c r="O400" s="7"/>
      <c r="P400" s="59">
        <f t="shared" si="180"/>
        <v>1</v>
      </c>
      <c r="Q400" s="59">
        <f t="shared" si="181"/>
        <v>6</v>
      </c>
      <c r="R400" s="63">
        <f t="shared" si="182"/>
        <v>4.1666666666666664E-2</v>
      </c>
      <c r="S400" s="66">
        <f t="shared" si="183"/>
        <v>4.1666666666666666E-3</v>
      </c>
      <c r="T400" s="66">
        <f t="shared" si="184"/>
        <v>0</v>
      </c>
      <c r="U400" s="52">
        <f>COUNTIF(L$2:L400,L400)</f>
        <v>183</v>
      </c>
      <c r="V400" s="52">
        <f t="shared" si="185"/>
        <v>399</v>
      </c>
      <c r="W400" s="67">
        <f t="shared" si="186"/>
        <v>4.583333333333333E-2</v>
      </c>
      <c r="X400" s="70">
        <f t="shared" si="187"/>
        <v>4.583333333333333E-2</v>
      </c>
      <c r="Y400" s="72" t="str">
        <f t="shared" si="196"/>
        <v/>
      </c>
      <c r="Z400" s="75" t="str">
        <f t="shared" si="188"/>
        <v/>
      </c>
      <c r="AA400" s="25"/>
      <c r="AB400" s="25"/>
      <c r="AC400" s="44" t="str">
        <f t="shared" si="189"/>
        <v/>
      </c>
      <c r="AD400" s="44" t="str">
        <f t="shared" si="190"/>
        <v/>
      </c>
      <c r="AE400" s="78" t="str">
        <f>IF(AD400="","",COUNTIF($AD$2:AD400,AD400))</f>
        <v/>
      </c>
      <c r="AF400" s="79" t="str">
        <f>IF(AD400="","",SUMIF(AD$2:AD400,AD400,G$2:G400))</f>
        <v/>
      </c>
      <c r="AG400" s="79" t="str">
        <f>IF(AK400&lt;&gt;"",COUNTIF($AK$1:AK399,AK400)+AK400,IF(AL400&lt;&gt;"",COUNTIF($AL$1:AL399,AL400)+AL400,""))</f>
        <v/>
      </c>
      <c r="AH400" s="79" t="str">
        <f t="shared" si="191"/>
        <v/>
      </c>
      <c r="AI400" s="79" t="str">
        <f>IF(AND(J400="M", AH400&lt;&gt;"U/A",AE400=Prizewinners!$J$1),AF400,"")</f>
        <v/>
      </c>
      <c r="AJ400" s="44" t="str">
        <f>IF(AND(J400="F",  AH400&lt;&gt;"U/A",AE400=Prizewinners!$J$16),AF400,"")</f>
        <v/>
      </c>
      <c r="AK400" s="44" t="str">
        <f t="shared" si="200"/>
        <v/>
      </c>
      <c r="AL400" s="44" t="str">
        <f t="shared" si="201"/>
        <v/>
      </c>
      <c r="AM400" s="44" t="str">
        <f t="shared" si="203"/>
        <v/>
      </c>
      <c r="AN400" s="44" t="str">
        <f t="shared" si="197"/>
        <v/>
      </c>
      <c r="AO400" s="44" t="str">
        <f t="shared" si="198"/>
        <v/>
      </c>
      <c r="AP400" s="44" t="str">
        <f t="shared" si="199"/>
        <v/>
      </c>
      <c r="AQ400" s="44" t="str">
        <f t="shared" si="202"/>
        <v/>
      </c>
    </row>
    <row r="401" spans="1:43">
      <c r="A401" s="51" t="str">
        <f t="shared" si="175"/>
        <v>,190</v>
      </c>
      <c r="B401" s="52" t="str">
        <f t="shared" si="176"/>
        <v>,184</v>
      </c>
      <c r="C401" s="50">
        <f t="shared" si="177"/>
        <v>400</v>
      </c>
      <c r="D401" s="7"/>
      <c r="E401" s="52">
        <f t="shared" si="178"/>
        <v>0</v>
      </c>
      <c r="F401" s="51">
        <f>COUNTIF(H$2:H401,H401)</f>
        <v>190</v>
      </c>
      <c r="G401" s="53">
        <f>COUNTIF(J$2:J401,J401)</f>
        <v>184</v>
      </c>
      <c r="H401" s="51" t="str">
        <f t="shared" si="179"/>
        <v/>
      </c>
      <c r="I401" s="52" t="str">
        <f t="shared" si="192"/>
        <v/>
      </c>
      <c r="J401" s="52" t="str">
        <f t="shared" si="193"/>
        <v/>
      </c>
      <c r="K401" s="56" t="str">
        <f t="shared" si="194"/>
        <v/>
      </c>
      <c r="L401" s="56" t="str">
        <f t="shared" si="195"/>
        <v/>
      </c>
      <c r="M401" s="7"/>
      <c r="N401" s="8"/>
      <c r="O401" s="7"/>
      <c r="P401" s="59">
        <f t="shared" si="180"/>
        <v>1</v>
      </c>
      <c r="Q401" s="59">
        <f t="shared" si="181"/>
        <v>6</v>
      </c>
      <c r="R401" s="63">
        <f t="shared" si="182"/>
        <v>4.1666666666666664E-2</v>
      </c>
      <c r="S401" s="66">
        <f t="shared" si="183"/>
        <v>4.1666666666666666E-3</v>
      </c>
      <c r="T401" s="66">
        <f t="shared" si="184"/>
        <v>0</v>
      </c>
      <c r="U401" s="52">
        <f>COUNTIF(L$2:L401,L401)</f>
        <v>184</v>
      </c>
      <c r="V401" s="52">
        <f t="shared" si="185"/>
        <v>400</v>
      </c>
      <c r="W401" s="67">
        <f t="shared" si="186"/>
        <v>4.583333333333333E-2</v>
      </c>
      <c r="X401" s="70">
        <f t="shared" si="187"/>
        <v>4.583333333333333E-2</v>
      </c>
      <c r="Y401" s="72" t="str">
        <f t="shared" si="196"/>
        <v/>
      </c>
      <c r="Z401" s="75" t="str">
        <f t="shared" si="188"/>
        <v/>
      </c>
      <c r="AA401" s="25"/>
      <c r="AB401" s="25"/>
      <c r="AC401" s="44" t="str">
        <f t="shared" si="189"/>
        <v/>
      </c>
      <c r="AD401" s="44" t="str">
        <f t="shared" si="190"/>
        <v/>
      </c>
      <c r="AE401" s="78" t="str">
        <f>IF(AD401="","",COUNTIF($AD$2:AD401,AD401))</f>
        <v/>
      </c>
      <c r="AF401" s="79" t="str">
        <f>IF(AD401="","",SUMIF(AD$2:AD401,AD401,G$2:G401))</f>
        <v/>
      </c>
      <c r="AG401" s="79" t="str">
        <f>IF(AK401&lt;&gt;"",COUNTIF($AK$1:AK400,AK401)+AK401,IF(AL401&lt;&gt;"",COUNTIF($AL$1:AL400,AL401)+AL401,""))</f>
        <v/>
      </c>
      <c r="AH401" s="79" t="str">
        <f t="shared" si="191"/>
        <v/>
      </c>
      <c r="AI401" s="79" t="str">
        <f>IF(AND(J401="M", AH401&lt;&gt;"U/A",AE401=Prizewinners!$J$1),AF401,"")</f>
        <v/>
      </c>
      <c r="AJ401" s="44" t="str">
        <f>IF(AND(J401="F",  AH401&lt;&gt;"U/A",AE401=Prizewinners!$J$16),AF401,"")</f>
        <v/>
      </c>
      <c r="AK401" s="44" t="str">
        <f t="shared" si="200"/>
        <v/>
      </c>
      <c r="AL401" s="44" t="str">
        <f t="shared" si="201"/>
        <v/>
      </c>
      <c r="AM401" s="44" t="str">
        <f t="shared" si="203"/>
        <v/>
      </c>
      <c r="AN401" s="44" t="str">
        <f t="shared" si="197"/>
        <v/>
      </c>
      <c r="AO401" s="44" t="str">
        <f t="shared" si="198"/>
        <v/>
      </c>
      <c r="AP401" s="44" t="str">
        <f t="shared" si="199"/>
        <v/>
      </c>
      <c r="AQ401" s="44" t="str">
        <f t="shared" si="202"/>
        <v/>
      </c>
    </row>
    <row r="402" spans="1:43">
      <c r="A402" s="51" t="str">
        <f t="shared" si="175"/>
        <v>,191</v>
      </c>
      <c r="B402" s="52" t="str">
        <f t="shared" si="176"/>
        <v>,185</v>
      </c>
      <c r="C402" s="50">
        <f t="shared" si="177"/>
        <v>401</v>
      </c>
      <c r="D402" s="7"/>
      <c r="E402" s="52">
        <f t="shared" si="178"/>
        <v>0</v>
      </c>
      <c r="F402" s="51">
        <f>COUNTIF(H$2:H402,H402)</f>
        <v>191</v>
      </c>
      <c r="G402" s="53">
        <f>COUNTIF(J$2:J402,J402)</f>
        <v>185</v>
      </c>
      <c r="H402" s="51" t="str">
        <f t="shared" si="179"/>
        <v/>
      </c>
      <c r="I402" s="52" t="str">
        <f t="shared" si="192"/>
        <v/>
      </c>
      <c r="J402" s="52" t="str">
        <f t="shared" si="193"/>
        <v/>
      </c>
      <c r="K402" s="56" t="str">
        <f t="shared" si="194"/>
        <v/>
      </c>
      <c r="L402" s="56" t="str">
        <f t="shared" si="195"/>
        <v/>
      </c>
      <c r="M402" s="7"/>
      <c r="N402" s="8"/>
      <c r="O402" s="7"/>
      <c r="P402" s="59">
        <f t="shared" si="180"/>
        <v>1</v>
      </c>
      <c r="Q402" s="59">
        <f t="shared" si="181"/>
        <v>6</v>
      </c>
      <c r="R402" s="63">
        <f t="shared" si="182"/>
        <v>4.1666666666666664E-2</v>
      </c>
      <c r="S402" s="66">
        <f t="shared" si="183"/>
        <v>4.1666666666666666E-3</v>
      </c>
      <c r="T402" s="66">
        <f t="shared" si="184"/>
        <v>0</v>
      </c>
      <c r="U402" s="52">
        <f>COUNTIF(L$2:L402,L402)</f>
        <v>185</v>
      </c>
      <c r="V402" s="52">
        <f t="shared" si="185"/>
        <v>401</v>
      </c>
      <c r="W402" s="67">
        <f t="shared" si="186"/>
        <v>4.583333333333333E-2</v>
      </c>
      <c r="X402" s="70">
        <f t="shared" si="187"/>
        <v>4.583333333333333E-2</v>
      </c>
      <c r="Y402" s="72" t="str">
        <f t="shared" si="196"/>
        <v/>
      </c>
      <c r="Z402" s="75" t="str">
        <f t="shared" si="188"/>
        <v/>
      </c>
      <c r="AA402" s="25"/>
      <c r="AB402" s="25"/>
      <c r="AC402" s="44" t="str">
        <f t="shared" si="189"/>
        <v/>
      </c>
      <c r="AD402" s="44" t="str">
        <f t="shared" si="190"/>
        <v/>
      </c>
      <c r="AE402" s="78" t="str">
        <f>IF(AD402="","",COUNTIF($AD$2:AD402,AD402))</f>
        <v/>
      </c>
      <c r="AF402" s="79" t="str">
        <f>IF(AD402="","",SUMIF(AD$2:AD402,AD402,G$2:G402))</f>
        <v/>
      </c>
      <c r="AG402" s="79" t="str">
        <f>IF(AK402&lt;&gt;"",COUNTIF($AK$1:AK401,AK402)+AK402,IF(AL402&lt;&gt;"",COUNTIF($AL$1:AL401,AL402)+AL402,""))</f>
        <v/>
      </c>
      <c r="AH402" s="79" t="str">
        <f t="shared" si="191"/>
        <v/>
      </c>
      <c r="AI402" s="79" t="str">
        <f>IF(AND(J402="M", AH402&lt;&gt;"U/A",AE402=Prizewinners!$J$1),AF402,"")</f>
        <v/>
      </c>
      <c r="AJ402" s="44" t="str">
        <f>IF(AND(J402="F",  AH402&lt;&gt;"U/A",AE402=Prizewinners!$J$16),AF402,"")</f>
        <v/>
      </c>
      <c r="AK402" s="44" t="str">
        <f t="shared" si="200"/>
        <v/>
      </c>
      <c r="AL402" s="44" t="str">
        <f t="shared" si="201"/>
        <v/>
      </c>
      <c r="AM402" s="44" t="str">
        <f t="shared" si="203"/>
        <v/>
      </c>
      <c r="AN402" s="44" t="str">
        <f t="shared" si="197"/>
        <v/>
      </c>
      <c r="AO402" s="44" t="str">
        <f t="shared" si="198"/>
        <v/>
      </c>
      <c r="AP402" s="44" t="str">
        <f t="shared" si="199"/>
        <v/>
      </c>
      <c r="AQ402" s="44" t="str">
        <f t="shared" si="202"/>
        <v/>
      </c>
    </row>
    <row r="403" spans="1:43">
      <c r="A403" s="51" t="str">
        <f t="shared" si="175"/>
        <v>,192</v>
      </c>
      <c r="B403" s="52" t="str">
        <f t="shared" si="176"/>
        <v>,186</v>
      </c>
      <c r="C403" s="50">
        <f t="shared" si="177"/>
        <v>402</v>
      </c>
      <c r="D403" s="7"/>
      <c r="E403" s="52">
        <f t="shared" si="178"/>
        <v>0</v>
      </c>
      <c r="F403" s="51">
        <f>COUNTIF(H$2:H403,H403)</f>
        <v>192</v>
      </c>
      <c r="G403" s="53">
        <f>COUNTIF(J$2:J403,J403)</f>
        <v>186</v>
      </c>
      <c r="H403" s="51" t="str">
        <f t="shared" si="179"/>
        <v/>
      </c>
      <c r="I403" s="52" t="str">
        <f t="shared" si="192"/>
        <v/>
      </c>
      <c r="J403" s="52" t="str">
        <f t="shared" si="193"/>
        <v/>
      </c>
      <c r="K403" s="56" t="str">
        <f t="shared" si="194"/>
        <v/>
      </c>
      <c r="L403" s="56" t="str">
        <f t="shared" si="195"/>
        <v/>
      </c>
      <c r="M403" s="7"/>
      <c r="N403" s="8"/>
      <c r="O403" s="7"/>
      <c r="P403" s="59">
        <f t="shared" si="180"/>
        <v>1</v>
      </c>
      <c r="Q403" s="59">
        <f t="shared" si="181"/>
        <v>6</v>
      </c>
      <c r="R403" s="63">
        <f t="shared" si="182"/>
        <v>4.1666666666666664E-2</v>
      </c>
      <c r="S403" s="66">
        <f t="shared" si="183"/>
        <v>4.1666666666666666E-3</v>
      </c>
      <c r="T403" s="66">
        <f t="shared" si="184"/>
        <v>0</v>
      </c>
      <c r="U403" s="52">
        <f>COUNTIF(L$2:L403,L403)</f>
        <v>186</v>
      </c>
      <c r="V403" s="52">
        <f t="shared" si="185"/>
        <v>402</v>
      </c>
      <c r="W403" s="67">
        <f t="shared" si="186"/>
        <v>4.583333333333333E-2</v>
      </c>
      <c r="X403" s="70">
        <f t="shared" si="187"/>
        <v>4.583333333333333E-2</v>
      </c>
      <c r="Y403" s="72" t="str">
        <f t="shared" si="196"/>
        <v/>
      </c>
      <c r="Z403" s="75" t="str">
        <f t="shared" si="188"/>
        <v/>
      </c>
      <c r="AA403" s="25"/>
      <c r="AB403" s="25"/>
      <c r="AC403" s="44" t="str">
        <f t="shared" si="189"/>
        <v/>
      </c>
      <c r="AD403" s="44" t="str">
        <f t="shared" si="190"/>
        <v/>
      </c>
      <c r="AE403" s="78" t="str">
        <f>IF(AD403="","",COUNTIF($AD$2:AD403,AD403))</f>
        <v/>
      </c>
      <c r="AF403" s="79" t="str">
        <f>IF(AD403="","",SUMIF(AD$2:AD403,AD403,G$2:G403))</f>
        <v/>
      </c>
      <c r="AG403" s="79" t="str">
        <f>IF(AK403&lt;&gt;"",COUNTIF($AK$1:AK402,AK403)+AK403,IF(AL403&lt;&gt;"",COUNTIF($AL$1:AL402,AL403)+AL403,""))</f>
        <v/>
      </c>
      <c r="AH403" s="79" t="str">
        <f t="shared" si="191"/>
        <v/>
      </c>
      <c r="AI403" s="79" t="str">
        <f>IF(AND(J403="M", AH403&lt;&gt;"U/A",AE403=Prizewinners!$J$1),AF403,"")</f>
        <v/>
      </c>
      <c r="AJ403" s="44" t="str">
        <f>IF(AND(J403="F",  AH403&lt;&gt;"U/A",AE403=Prizewinners!$J$16),AF403,"")</f>
        <v/>
      </c>
      <c r="AK403" s="44" t="str">
        <f t="shared" si="200"/>
        <v/>
      </c>
      <c r="AL403" s="44" t="str">
        <f t="shared" si="201"/>
        <v/>
      </c>
      <c r="AM403" s="44" t="str">
        <f t="shared" si="203"/>
        <v/>
      </c>
      <c r="AN403" s="44" t="str">
        <f t="shared" si="197"/>
        <v/>
      </c>
      <c r="AO403" s="44" t="str">
        <f t="shared" si="198"/>
        <v/>
      </c>
      <c r="AP403" s="44" t="str">
        <f t="shared" si="199"/>
        <v/>
      </c>
      <c r="AQ403" s="44" t="str">
        <f t="shared" si="202"/>
        <v/>
      </c>
    </row>
    <row r="404" spans="1:43">
      <c r="A404" s="51" t="str">
        <f t="shared" si="175"/>
        <v>,193</v>
      </c>
      <c r="B404" s="52" t="str">
        <f t="shared" si="176"/>
        <v>,187</v>
      </c>
      <c r="C404" s="50">
        <f t="shared" si="177"/>
        <v>403</v>
      </c>
      <c r="D404" s="7"/>
      <c r="E404" s="52">
        <f t="shared" si="178"/>
        <v>0</v>
      </c>
      <c r="F404" s="51">
        <f>COUNTIF(H$2:H404,H404)</f>
        <v>193</v>
      </c>
      <c r="G404" s="53">
        <f>COUNTIF(J$2:J404,J404)</f>
        <v>187</v>
      </c>
      <c r="H404" s="51" t="str">
        <f t="shared" si="179"/>
        <v/>
      </c>
      <c r="I404" s="52" t="str">
        <f t="shared" si="192"/>
        <v/>
      </c>
      <c r="J404" s="52" t="str">
        <f t="shared" si="193"/>
        <v/>
      </c>
      <c r="K404" s="56" t="str">
        <f t="shared" si="194"/>
        <v/>
      </c>
      <c r="L404" s="56" t="str">
        <f t="shared" si="195"/>
        <v/>
      </c>
      <c r="M404" s="7"/>
      <c r="N404" s="8"/>
      <c r="O404" s="7"/>
      <c r="P404" s="59">
        <f t="shared" si="180"/>
        <v>1</v>
      </c>
      <c r="Q404" s="59">
        <f t="shared" si="181"/>
        <v>6</v>
      </c>
      <c r="R404" s="63">
        <f t="shared" si="182"/>
        <v>4.1666666666666664E-2</v>
      </c>
      <c r="S404" s="66">
        <f t="shared" si="183"/>
        <v>4.1666666666666666E-3</v>
      </c>
      <c r="T404" s="66">
        <f t="shared" si="184"/>
        <v>0</v>
      </c>
      <c r="U404" s="52">
        <f>COUNTIF(L$2:L404,L404)</f>
        <v>187</v>
      </c>
      <c r="V404" s="52">
        <f t="shared" si="185"/>
        <v>403</v>
      </c>
      <c r="W404" s="67">
        <f t="shared" si="186"/>
        <v>4.583333333333333E-2</v>
      </c>
      <c r="X404" s="70">
        <f t="shared" si="187"/>
        <v>4.583333333333333E-2</v>
      </c>
      <c r="Y404" s="72" t="str">
        <f t="shared" si="196"/>
        <v/>
      </c>
      <c r="Z404" s="75" t="str">
        <f t="shared" si="188"/>
        <v/>
      </c>
      <c r="AA404" s="25"/>
      <c r="AB404" s="25"/>
      <c r="AC404" s="44" t="str">
        <f t="shared" si="189"/>
        <v/>
      </c>
      <c r="AD404" s="44" t="str">
        <f t="shared" si="190"/>
        <v/>
      </c>
      <c r="AE404" s="78" t="str">
        <f>IF(AD404="","",COUNTIF($AD$2:AD404,AD404))</f>
        <v/>
      </c>
      <c r="AF404" s="79" t="str">
        <f>IF(AD404="","",SUMIF(AD$2:AD404,AD404,G$2:G404))</f>
        <v/>
      </c>
      <c r="AG404" s="79" t="str">
        <f>IF(AK404&lt;&gt;"",COUNTIF($AK$1:AK403,AK404)+AK404,IF(AL404&lt;&gt;"",COUNTIF($AL$1:AL403,AL404)+AL404,""))</f>
        <v/>
      </c>
      <c r="AH404" s="79" t="str">
        <f t="shared" si="191"/>
        <v/>
      </c>
      <c r="AI404" s="79" t="str">
        <f>IF(AND(J404="M", AH404&lt;&gt;"U/A",AE404=Prizewinners!$J$1),AF404,"")</f>
        <v/>
      </c>
      <c r="AJ404" s="44" t="str">
        <f>IF(AND(J404="F",  AH404&lt;&gt;"U/A",AE404=Prizewinners!$J$16),AF404,"")</f>
        <v/>
      </c>
      <c r="AK404" s="44" t="str">
        <f t="shared" si="200"/>
        <v/>
      </c>
      <c r="AL404" s="44" t="str">
        <f t="shared" si="201"/>
        <v/>
      </c>
      <c r="AM404" s="44" t="str">
        <f t="shared" si="203"/>
        <v/>
      </c>
      <c r="AN404" s="44" t="str">
        <f t="shared" si="197"/>
        <v/>
      </c>
      <c r="AO404" s="44" t="str">
        <f t="shared" si="198"/>
        <v/>
      </c>
      <c r="AP404" s="44" t="str">
        <f t="shared" si="199"/>
        <v/>
      </c>
      <c r="AQ404" s="44" t="str">
        <f t="shared" si="202"/>
        <v/>
      </c>
    </row>
    <row r="405" spans="1:43">
      <c r="A405" s="51" t="str">
        <f t="shared" si="175"/>
        <v>,194</v>
      </c>
      <c r="B405" s="52" t="str">
        <f t="shared" si="176"/>
        <v>,188</v>
      </c>
      <c r="C405" s="50">
        <f t="shared" si="177"/>
        <v>404</v>
      </c>
      <c r="D405" s="7"/>
      <c r="E405" s="52">
        <f t="shared" si="178"/>
        <v>0</v>
      </c>
      <c r="F405" s="51">
        <f>COUNTIF(H$2:H405,H405)</f>
        <v>194</v>
      </c>
      <c r="G405" s="53">
        <f>COUNTIF(J$2:J405,J405)</f>
        <v>188</v>
      </c>
      <c r="H405" s="51" t="str">
        <f t="shared" si="179"/>
        <v/>
      </c>
      <c r="I405" s="52" t="str">
        <f t="shared" si="192"/>
        <v/>
      </c>
      <c r="J405" s="52" t="str">
        <f t="shared" si="193"/>
        <v/>
      </c>
      <c r="K405" s="56" t="str">
        <f t="shared" si="194"/>
        <v/>
      </c>
      <c r="L405" s="56" t="str">
        <f t="shared" si="195"/>
        <v/>
      </c>
      <c r="M405" s="7"/>
      <c r="N405" s="8"/>
      <c r="O405" s="7"/>
      <c r="P405" s="59">
        <f t="shared" si="180"/>
        <v>1</v>
      </c>
      <c r="Q405" s="59">
        <f t="shared" si="181"/>
        <v>6</v>
      </c>
      <c r="R405" s="63">
        <f t="shared" si="182"/>
        <v>4.1666666666666664E-2</v>
      </c>
      <c r="S405" s="66">
        <f t="shared" si="183"/>
        <v>4.1666666666666666E-3</v>
      </c>
      <c r="T405" s="66">
        <f t="shared" si="184"/>
        <v>0</v>
      </c>
      <c r="U405" s="52">
        <f>COUNTIF(L$2:L405,L405)</f>
        <v>188</v>
      </c>
      <c r="V405" s="52">
        <f t="shared" si="185"/>
        <v>404</v>
      </c>
      <c r="W405" s="67">
        <f t="shared" si="186"/>
        <v>4.583333333333333E-2</v>
      </c>
      <c r="X405" s="70">
        <f t="shared" si="187"/>
        <v>4.583333333333333E-2</v>
      </c>
      <c r="Y405" s="72" t="str">
        <f t="shared" si="196"/>
        <v/>
      </c>
      <c r="Z405" s="75" t="str">
        <f t="shared" si="188"/>
        <v/>
      </c>
      <c r="AA405" s="25"/>
      <c r="AB405" s="25"/>
      <c r="AC405" s="44" t="str">
        <f t="shared" si="189"/>
        <v/>
      </c>
      <c r="AD405" s="44" t="str">
        <f t="shared" si="190"/>
        <v/>
      </c>
      <c r="AE405" s="78" t="str">
        <f>IF(AD405="","",COUNTIF($AD$2:AD405,AD405))</f>
        <v/>
      </c>
      <c r="AF405" s="79" t="str">
        <f>IF(AD405="","",SUMIF(AD$2:AD405,AD405,G$2:G405))</f>
        <v/>
      </c>
      <c r="AG405" s="79" t="str">
        <f>IF(AK405&lt;&gt;"",COUNTIF($AK$1:AK404,AK405)+AK405,IF(AL405&lt;&gt;"",COUNTIF($AL$1:AL404,AL405)+AL405,""))</f>
        <v/>
      </c>
      <c r="AH405" s="79" t="str">
        <f t="shared" si="191"/>
        <v/>
      </c>
      <c r="AI405" s="79" t="str">
        <f>IF(AND(J405="M", AH405&lt;&gt;"U/A",AE405=Prizewinners!$J$1),AF405,"")</f>
        <v/>
      </c>
      <c r="AJ405" s="44" t="str">
        <f>IF(AND(J405="F",  AH405&lt;&gt;"U/A",AE405=Prizewinners!$J$16),AF405,"")</f>
        <v/>
      </c>
      <c r="AK405" s="44" t="str">
        <f t="shared" si="200"/>
        <v/>
      </c>
      <c r="AL405" s="44" t="str">
        <f t="shared" si="201"/>
        <v/>
      </c>
      <c r="AM405" s="44" t="str">
        <f t="shared" si="203"/>
        <v/>
      </c>
      <c r="AN405" s="44" t="str">
        <f t="shared" si="197"/>
        <v/>
      </c>
      <c r="AO405" s="44" t="str">
        <f t="shared" si="198"/>
        <v/>
      </c>
      <c r="AP405" s="44" t="str">
        <f t="shared" si="199"/>
        <v/>
      </c>
      <c r="AQ405" s="44" t="str">
        <f t="shared" si="202"/>
        <v/>
      </c>
    </row>
    <row r="406" spans="1:43">
      <c r="A406" s="51" t="str">
        <f t="shared" si="175"/>
        <v>,195</v>
      </c>
      <c r="B406" s="52" t="str">
        <f t="shared" si="176"/>
        <v>,189</v>
      </c>
      <c r="C406" s="50">
        <f t="shared" si="177"/>
        <v>405</v>
      </c>
      <c r="D406" s="7"/>
      <c r="E406" s="52">
        <f t="shared" si="178"/>
        <v>0</v>
      </c>
      <c r="F406" s="51">
        <f>COUNTIF(H$2:H406,H406)</f>
        <v>195</v>
      </c>
      <c r="G406" s="53">
        <f>COUNTIF(J$2:J406,J406)</f>
        <v>189</v>
      </c>
      <c r="H406" s="51" t="str">
        <f t="shared" si="179"/>
        <v/>
      </c>
      <c r="I406" s="52" t="str">
        <f t="shared" si="192"/>
        <v/>
      </c>
      <c r="J406" s="52" t="str">
        <f t="shared" si="193"/>
        <v/>
      </c>
      <c r="K406" s="56" t="str">
        <f t="shared" si="194"/>
        <v/>
      </c>
      <c r="L406" s="56" t="str">
        <f t="shared" si="195"/>
        <v/>
      </c>
      <c r="M406" s="7"/>
      <c r="N406" s="8"/>
      <c r="O406" s="7"/>
      <c r="P406" s="59">
        <f t="shared" si="180"/>
        <v>1</v>
      </c>
      <c r="Q406" s="59">
        <f t="shared" si="181"/>
        <v>6</v>
      </c>
      <c r="R406" s="63">
        <f t="shared" si="182"/>
        <v>4.1666666666666664E-2</v>
      </c>
      <c r="S406" s="66">
        <f t="shared" si="183"/>
        <v>4.1666666666666666E-3</v>
      </c>
      <c r="T406" s="66">
        <f t="shared" si="184"/>
        <v>0</v>
      </c>
      <c r="U406" s="52">
        <f>COUNTIF(L$2:L406,L406)</f>
        <v>189</v>
      </c>
      <c r="V406" s="52">
        <f t="shared" si="185"/>
        <v>405</v>
      </c>
      <c r="W406" s="67">
        <f t="shared" si="186"/>
        <v>4.583333333333333E-2</v>
      </c>
      <c r="X406" s="70">
        <f t="shared" si="187"/>
        <v>4.583333333333333E-2</v>
      </c>
      <c r="Y406" s="72" t="str">
        <f t="shared" si="196"/>
        <v/>
      </c>
      <c r="Z406" s="75" t="str">
        <f t="shared" si="188"/>
        <v/>
      </c>
      <c r="AA406" s="25"/>
      <c r="AB406" s="25"/>
      <c r="AC406" s="44" t="str">
        <f t="shared" si="189"/>
        <v/>
      </c>
      <c r="AD406" s="44" t="str">
        <f t="shared" si="190"/>
        <v/>
      </c>
      <c r="AE406" s="78" t="str">
        <f>IF(AD406="","",COUNTIF($AD$2:AD406,AD406))</f>
        <v/>
      </c>
      <c r="AF406" s="79" t="str">
        <f>IF(AD406="","",SUMIF(AD$2:AD406,AD406,G$2:G406))</f>
        <v/>
      </c>
      <c r="AG406" s="79" t="str">
        <f>IF(AK406&lt;&gt;"",COUNTIF($AK$1:AK405,AK406)+AK406,IF(AL406&lt;&gt;"",COUNTIF($AL$1:AL405,AL406)+AL406,""))</f>
        <v/>
      </c>
      <c r="AH406" s="79" t="str">
        <f t="shared" si="191"/>
        <v/>
      </c>
      <c r="AI406" s="79" t="str">
        <f>IF(AND(J406="M", AH406&lt;&gt;"U/A",AE406=Prizewinners!$J$1),AF406,"")</f>
        <v/>
      </c>
      <c r="AJ406" s="44" t="str">
        <f>IF(AND(J406="F",  AH406&lt;&gt;"U/A",AE406=Prizewinners!$J$16),AF406,"")</f>
        <v/>
      </c>
      <c r="AK406" s="44" t="str">
        <f t="shared" si="200"/>
        <v/>
      </c>
      <c r="AL406" s="44" t="str">
        <f t="shared" si="201"/>
        <v/>
      </c>
      <c r="AM406" s="44" t="str">
        <f t="shared" si="203"/>
        <v/>
      </c>
      <c r="AN406" s="44" t="str">
        <f t="shared" si="197"/>
        <v/>
      </c>
      <c r="AO406" s="44" t="str">
        <f t="shared" si="198"/>
        <v/>
      </c>
      <c r="AP406" s="44" t="str">
        <f t="shared" si="199"/>
        <v/>
      </c>
      <c r="AQ406" s="44" t="str">
        <f t="shared" si="202"/>
        <v/>
      </c>
    </row>
    <row r="407" spans="1:43">
      <c r="A407" s="51" t="str">
        <f t="shared" si="175"/>
        <v>,196</v>
      </c>
      <c r="B407" s="52" t="str">
        <f t="shared" si="176"/>
        <v>,190</v>
      </c>
      <c r="C407" s="50">
        <f t="shared" si="177"/>
        <v>406</v>
      </c>
      <c r="D407" s="7"/>
      <c r="E407" s="52">
        <f t="shared" si="178"/>
        <v>0</v>
      </c>
      <c r="F407" s="51">
        <f>COUNTIF(H$2:H407,H407)</f>
        <v>196</v>
      </c>
      <c r="G407" s="53">
        <f>COUNTIF(J$2:J407,J407)</f>
        <v>190</v>
      </c>
      <c r="H407" s="51" t="str">
        <f t="shared" si="179"/>
        <v/>
      </c>
      <c r="I407" s="52" t="str">
        <f t="shared" si="192"/>
        <v/>
      </c>
      <c r="J407" s="52" t="str">
        <f t="shared" si="193"/>
        <v/>
      </c>
      <c r="K407" s="56" t="str">
        <f t="shared" si="194"/>
        <v/>
      </c>
      <c r="L407" s="56" t="str">
        <f t="shared" si="195"/>
        <v/>
      </c>
      <c r="M407" s="7"/>
      <c r="N407" s="8"/>
      <c r="O407" s="7"/>
      <c r="P407" s="59">
        <f t="shared" si="180"/>
        <v>1</v>
      </c>
      <c r="Q407" s="59">
        <f t="shared" si="181"/>
        <v>6</v>
      </c>
      <c r="R407" s="63">
        <f t="shared" si="182"/>
        <v>4.1666666666666664E-2</v>
      </c>
      <c r="S407" s="66">
        <f t="shared" si="183"/>
        <v>4.1666666666666666E-3</v>
      </c>
      <c r="T407" s="66">
        <f t="shared" si="184"/>
        <v>0</v>
      </c>
      <c r="U407" s="52">
        <f>COUNTIF(L$2:L407,L407)</f>
        <v>190</v>
      </c>
      <c r="V407" s="52">
        <f t="shared" si="185"/>
        <v>406</v>
      </c>
      <c r="W407" s="67">
        <f t="shared" si="186"/>
        <v>4.583333333333333E-2</v>
      </c>
      <c r="X407" s="70">
        <f t="shared" si="187"/>
        <v>4.583333333333333E-2</v>
      </c>
      <c r="Y407" s="72" t="str">
        <f t="shared" si="196"/>
        <v/>
      </c>
      <c r="Z407" s="75" t="str">
        <f t="shared" si="188"/>
        <v/>
      </c>
      <c r="AA407" s="25"/>
      <c r="AB407" s="25"/>
      <c r="AC407" s="44" t="str">
        <f t="shared" si="189"/>
        <v/>
      </c>
      <c r="AD407" s="44" t="str">
        <f t="shared" si="190"/>
        <v/>
      </c>
      <c r="AE407" s="78" t="str">
        <f>IF(AD407="","",COUNTIF($AD$2:AD407,AD407))</f>
        <v/>
      </c>
      <c r="AF407" s="79" t="str">
        <f>IF(AD407="","",SUMIF(AD$2:AD407,AD407,G$2:G407))</f>
        <v/>
      </c>
      <c r="AG407" s="79" t="str">
        <f>IF(AK407&lt;&gt;"",COUNTIF($AK$1:AK406,AK407)+AK407,IF(AL407&lt;&gt;"",COUNTIF($AL$1:AL406,AL407)+AL407,""))</f>
        <v/>
      </c>
      <c r="AH407" s="79" t="str">
        <f t="shared" si="191"/>
        <v/>
      </c>
      <c r="AI407" s="79" t="str">
        <f>IF(AND(J407="M", AH407&lt;&gt;"U/A",AE407=Prizewinners!$J$1),AF407,"")</f>
        <v/>
      </c>
      <c r="AJ407" s="44" t="str">
        <f>IF(AND(J407="F",  AH407&lt;&gt;"U/A",AE407=Prizewinners!$J$16),AF407,"")</f>
        <v/>
      </c>
      <c r="AK407" s="44" t="str">
        <f t="shared" si="200"/>
        <v/>
      </c>
      <c r="AL407" s="44" t="str">
        <f t="shared" si="201"/>
        <v/>
      </c>
      <c r="AM407" s="44" t="str">
        <f t="shared" si="203"/>
        <v/>
      </c>
      <c r="AN407" s="44" t="str">
        <f t="shared" si="197"/>
        <v/>
      </c>
      <c r="AO407" s="44" t="str">
        <f t="shared" si="198"/>
        <v/>
      </c>
      <c r="AP407" s="44" t="str">
        <f t="shared" si="199"/>
        <v/>
      </c>
      <c r="AQ407" s="44" t="str">
        <f t="shared" si="202"/>
        <v/>
      </c>
    </row>
    <row r="408" spans="1:43">
      <c r="A408" s="51" t="str">
        <f t="shared" si="175"/>
        <v>,197</v>
      </c>
      <c r="B408" s="52" t="str">
        <f t="shared" si="176"/>
        <v>,191</v>
      </c>
      <c r="C408" s="50">
        <f t="shared" si="177"/>
        <v>407</v>
      </c>
      <c r="D408" s="7"/>
      <c r="E408" s="52">
        <f t="shared" si="178"/>
        <v>0</v>
      </c>
      <c r="F408" s="51">
        <f>COUNTIF(H$2:H408,H408)</f>
        <v>197</v>
      </c>
      <c r="G408" s="53">
        <f>COUNTIF(J$2:J408,J408)</f>
        <v>191</v>
      </c>
      <c r="H408" s="51" t="str">
        <f t="shared" si="179"/>
        <v/>
      </c>
      <c r="I408" s="52" t="str">
        <f t="shared" si="192"/>
        <v/>
      </c>
      <c r="J408" s="52" t="str">
        <f t="shared" si="193"/>
        <v/>
      </c>
      <c r="K408" s="56" t="str">
        <f t="shared" si="194"/>
        <v/>
      </c>
      <c r="L408" s="56" t="str">
        <f t="shared" si="195"/>
        <v/>
      </c>
      <c r="M408" s="7"/>
      <c r="N408" s="8"/>
      <c r="O408" s="7"/>
      <c r="P408" s="59">
        <f t="shared" si="180"/>
        <v>1</v>
      </c>
      <c r="Q408" s="59">
        <f t="shared" si="181"/>
        <v>6</v>
      </c>
      <c r="R408" s="63">
        <f t="shared" si="182"/>
        <v>4.1666666666666664E-2</v>
      </c>
      <c r="S408" s="66">
        <f t="shared" si="183"/>
        <v>4.1666666666666666E-3</v>
      </c>
      <c r="T408" s="66">
        <f t="shared" si="184"/>
        <v>0</v>
      </c>
      <c r="U408" s="52">
        <f>COUNTIF(L$2:L408,L408)</f>
        <v>191</v>
      </c>
      <c r="V408" s="52">
        <f t="shared" si="185"/>
        <v>407</v>
      </c>
      <c r="W408" s="67">
        <f t="shared" si="186"/>
        <v>4.583333333333333E-2</v>
      </c>
      <c r="X408" s="70">
        <f t="shared" si="187"/>
        <v>4.583333333333333E-2</v>
      </c>
      <c r="Y408" s="72" t="str">
        <f t="shared" si="196"/>
        <v/>
      </c>
      <c r="Z408" s="75" t="str">
        <f t="shared" si="188"/>
        <v/>
      </c>
      <c r="AA408" s="25"/>
      <c r="AB408" s="25"/>
      <c r="AC408" s="44" t="str">
        <f t="shared" si="189"/>
        <v/>
      </c>
      <c r="AD408" s="44" t="str">
        <f t="shared" si="190"/>
        <v/>
      </c>
      <c r="AE408" s="78" t="str">
        <f>IF(AD408="","",COUNTIF($AD$2:AD408,AD408))</f>
        <v/>
      </c>
      <c r="AF408" s="79" t="str">
        <f>IF(AD408="","",SUMIF(AD$2:AD408,AD408,G$2:G408))</f>
        <v/>
      </c>
      <c r="AG408" s="79" t="str">
        <f>IF(AK408&lt;&gt;"",COUNTIF($AK$1:AK407,AK408)+AK408,IF(AL408&lt;&gt;"",COUNTIF($AL$1:AL407,AL408)+AL408,""))</f>
        <v/>
      </c>
      <c r="AH408" s="79" t="str">
        <f t="shared" si="191"/>
        <v/>
      </c>
      <c r="AI408" s="79" t="str">
        <f>IF(AND(J408="M", AH408&lt;&gt;"U/A",AE408=Prizewinners!$J$1),AF408,"")</f>
        <v/>
      </c>
      <c r="AJ408" s="44" t="str">
        <f>IF(AND(J408="F",  AH408&lt;&gt;"U/A",AE408=Prizewinners!$J$16),AF408,"")</f>
        <v/>
      </c>
      <c r="AK408" s="44" t="str">
        <f t="shared" si="200"/>
        <v/>
      </c>
      <c r="AL408" s="44" t="str">
        <f t="shared" si="201"/>
        <v/>
      </c>
      <c r="AM408" s="44" t="str">
        <f t="shared" si="203"/>
        <v/>
      </c>
      <c r="AN408" s="44" t="str">
        <f t="shared" si="197"/>
        <v/>
      </c>
      <c r="AO408" s="44" t="str">
        <f t="shared" si="198"/>
        <v/>
      </c>
      <c r="AP408" s="44" t="str">
        <f t="shared" si="199"/>
        <v/>
      </c>
      <c r="AQ408" s="44" t="str">
        <f t="shared" si="202"/>
        <v/>
      </c>
    </row>
    <row r="409" spans="1:43">
      <c r="A409" s="51" t="str">
        <f t="shared" si="175"/>
        <v>,198</v>
      </c>
      <c r="B409" s="52" t="str">
        <f t="shared" si="176"/>
        <v>,192</v>
      </c>
      <c r="C409" s="50">
        <f t="shared" si="177"/>
        <v>408</v>
      </c>
      <c r="D409" s="7"/>
      <c r="E409" s="52">
        <f t="shared" si="178"/>
        <v>0</v>
      </c>
      <c r="F409" s="51">
        <f>COUNTIF(H$2:H409,H409)</f>
        <v>198</v>
      </c>
      <c r="G409" s="53">
        <f>COUNTIF(J$2:J409,J409)</f>
        <v>192</v>
      </c>
      <c r="H409" s="51" t="str">
        <f t="shared" si="179"/>
        <v/>
      </c>
      <c r="I409" s="52" t="str">
        <f t="shared" si="192"/>
        <v/>
      </c>
      <c r="J409" s="52" t="str">
        <f t="shared" si="193"/>
        <v/>
      </c>
      <c r="K409" s="56" t="str">
        <f t="shared" si="194"/>
        <v/>
      </c>
      <c r="L409" s="56" t="str">
        <f t="shared" si="195"/>
        <v/>
      </c>
      <c r="M409" s="7"/>
      <c r="N409" s="8"/>
      <c r="O409" s="7"/>
      <c r="P409" s="59">
        <f t="shared" si="180"/>
        <v>1</v>
      </c>
      <c r="Q409" s="59">
        <f t="shared" si="181"/>
        <v>6</v>
      </c>
      <c r="R409" s="63">
        <f t="shared" si="182"/>
        <v>4.1666666666666664E-2</v>
      </c>
      <c r="S409" s="66">
        <f t="shared" si="183"/>
        <v>4.1666666666666666E-3</v>
      </c>
      <c r="T409" s="66">
        <f t="shared" si="184"/>
        <v>0</v>
      </c>
      <c r="U409" s="52">
        <f>COUNTIF(L$2:L409,L409)</f>
        <v>192</v>
      </c>
      <c r="V409" s="52">
        <f t="shared" si="185"/>
        <v>408</v>
      </c>
      <c r="W409" s="67">
        <f t="shared" si="186"/>
        <v>4.583333333333333E-2</v>
      </c>
      <c r="X409" s="70">
        <f t="shared" si="187"/>
        <v>4.583333333333333E-2</v>
      </c>
      <c r="Y409" s="72" t="str">
        <f t="shared" si="196"/>
        <v/>
      </c>
      <c r="Z409" s="75" t="str">
        <f t="shared" si="188"/>
        <v/>
      </c>
      <c r="AA409" s="25"/>
      <c r="AB409" s="25"/>
      <c r="AC409" s="44" t="str">
        <f t="shared" si="189"/>
        <v/>
      </c>
      <c r="AD409" s="44" t="str">
        <f t="shared" si="190"/>
        <v/>
      </c>
      <c r="AE409" s="78" t="str">
        <f>IF(AD409="","",COUNTIF($AD$2:AD409,AD409))</f>
        <v/>
      </c>
      <c r="AF409" s="79" t="str">
        <f>IF(AD409="","",SUMIF(AD$2:AD409,AD409,G$2:G409))</f>
        <v/>
      </c>
      <c r="AG409" s="79" t="str">
        <f>IF(AK409&lt;&gt;"",COUNTIF($AK$1:AK408,AK409)+AK409,IF(AL409&lt;&gt;"",COUNTIF($AL$1:AL408,AL409)+AL409,""))</f>
        <v/>
      </c>
      <c r="AH409" s="79" t="str">
        <f t="shared" si="191"/>
        <v/>
      </c>
      <c r="AI409" s="79" t="str">
        <f>IF(AND(J409="M", AH409&lt;&gt;"U/A",AE409=Prizewinners!$J$1),AF409,"")</f>
        <v/>
      </c>
      <c r="AJ409" s="44" t="str">
        <f>IF(AND(J409="F",  AH409&lt;&gt;"U/A",AE409=Prizewinners!$J$16),AF409,"")</f>
        <v/>
      </c>
      <c r="AK409" s="44" t="str">
        <f t="shared" si="200"/>
        <v/>
      </c>
      <c r="AL409" s="44" t="str">
        <f t="shared" si="201"/>
        <v/>
      </c>
      <c r="AM409" s="44" t="str">
        <f t="shared" si="203"/>
        <v/>
      </c>
      <c r="AN409" s="44" t="str">
        <f t="shared" si="197"/>
        <v/>
      </c>
      <c r="AO409" s="44" t="str">
        <f t="shared" si="198"/>
        <v/>
      </c>
      <c r="AP409" s="44" t="str">
        <f t="shared" si="199"/>
        <v/>
      </c>
      <c r="AQ409" s="44" t="str">
        <f t="shared" si="202"/>
        <v/>
      </c>
    </row>
    <row r="410" spans="1:43">
      <c r="A410" s="51" t="str">
        <f t="shared" si="175"/>
        <v>,199</v>
      </c>
      <c r="B410" s="52" t="str">
        <f t="shared" si="176"/>
        <v>,193</v>
      </c>
      <c r="C410" s="50">
        <f t="shared" si="177"/>
        <v>409</v>
      </c>
      <c r="D410" s="7"/>
      <c r="E410" s="52">
        <f t="shared" si="178"/>
        <v>0</v>
      </c>
      <c r="F410" s="51">
        <f>COUNTIF(H$2:H410,H410)</f>
        <v>199</v>
      </c>
      <c r="G410" s="53">
        <f>COUNTIF(J$2:J410,J410)</f>
        <v>193</v>
      </c>
      <c r="H410" s="51" t="str">
        <f t="shared" si="179"/>
        <v/>
      </c>
      <c r="I410" s="52" t="str">
        <f t="shared" si="192"/>
        <v/>
      </c>
      <c r="J410" s="52" t="str">
        <f t="shared" si="193"/>
        <v/>
      </c>
      <c r="K410" s="56" t="str">
        <f t="shared" si="194"/>
        <v/>
      </c>
      <c r="L410" s="56" t="str">
        <f t="shared" si="195"/>
        <v/>
      </c>
      <c r="M410" s="7"/>
      <c r="N410" s="8"/>
      <c r="O410" s="7"/>
      <c r="P410" s="59">
        <f t="shared" si="180"/>
        <v>1</v>
      </c>
      <c r="Q410" s="59">
        <f t="shared" si="181"/>
        <v>6</v>
      </c>
      <c r="R410" s="63">
        <f t="shared" si="182"/>
        <v>4.1666666666666664E-2</v>
      </c>
      <c r="S410" s="66">
        <f t="shared" si="183"/>
        <v>4.1666666666666666E-3</v>
      </c>
      <c r="T410" s="66">
        <f t="shared" si="184"/>
        <v>0</v>
      </c>
      <c r="U410" s="52">
        <f>COUNTIF(L$2:L410,L410)</f>
        <v>193</v>
      </c>
      <c r="V410" s="52">
        <f t="shared" si="185"/>
        <v>409</v>
      </c>
      <c r="W410" s="67">
        <f t="shared" si="186"/>
        <v>4.583333333333333E-2</v>
      </c>
      <c r="X410" s="70">
        <f t="shared" si="187"/>
        <v>4.583333333333333E-2</v>
      </c>
      <c r="Y410" s="72" t="str">
        <f t="shared" si="196"/>
        <v/>
      </c>
      <c r="Z410" s="75" t="str">
        <f t="shared" si="188"/>
        <v/>
      </c>
      <c r="AA410" s="25"/>
      <c r="AB410" s="25"/>
      <c r="AC410" s="44" t="str">
        <f t="shared" si="189"/>
        <v/>
      </c>
      <c r="AD410" s="44" t="str">
        <f t="shared" si="190"/>
        <v/>
      </c>
      <c r="AE410" s="78" t="str">
        <f>IF(AD410="","",COUNTIF($AD$2:AD410,AD410))</f>
        <v/>
      </c>
      <c r="AF410" s="79" t="str">
        <f>IF(AD410="","",SUMIF(AD$2:AD410,AD410,G$2:G410))</f>
        <v/>
      </c>
      <c r="AG410" s="79" t="str">
        <f>IF(AK410&lt;&gt;"",COUNTIF($AK$1:AK409,AK410)+AK410,IF(AL410&lt;&gt;"",COUNTIF($AL$1:AL409,AL410)+AL410,""))</f>
        <v/>
      </c>
      <c r="AH410" s="79" t="str">
        <f t="shared" si="191"/>
        <v/>
      </c>
      <c r="AI410" s="79" t="str">
        <f>IF(AND(J410="M", AH410&lt;&gt;"U/A",AE410=Prizewinners!$J$1),AF410,"")</f>
        <v/>
      </c>
      <c r="AJ410" s="44" t="str">
        <f>IF(AND(J410="F",  AH410&lt;&gt;"U/A",AE410=Prizewinners!$J$16),AF410,"")</f>
        <v/>
      </c>
      <c r="AK410" s="44" t="str">
        <f t="shared" si="200"/>
        <v/>
      </c>
      <c r="AL410" s="44" t="str">
        <f t="shared" si="201"/>
        <v/>
      </c>
      <c r="AM410" s="44" t="str">
        <f t="shared" si="203"/>
        <v/>
      </c>
      <c r="AN410" s="44" t="str">
        <f t="shared" si="197"/>
        <v/>
      </c>
      <c r="AO410" s="44" t="str">
        <f t="shared" si="198"/>
        <v/>
      </c>
      <c r="AP410" s="44" t="str">
        <f t="shared" si="199"/>
        <v/>
      </c>
      <c r="AQ410" s="44" t="str">
        <f t="shared" si="202"/>
        <v/>
      </c>
    </row>
    <row r="411" spans="1:43">
      <c r="A411" s="51" t="str">
        <f t="shared" si="175"/>
        <v>,200</v>
      </c>
      <c r="B411" s="52" t="str">
        <f t="shared" si="176"/>
        <v>,194</v>
      </c>
      <c r="C411" s="50">
        <f t="shared" si="177"/>
        <v>410</v>
      </c>
      <c r="D411" s="7"/>
      <c r="E411" s="52">
        <f t="shared" si="178"/>
        <v>0</v>
      </c>
      <c r="F411" s="51">
        <f>COUNTIF(H$2:H411,H411)</f>
        <v>200</v>
      </c>
      <c r="G411" s="53">
        <f>COUNTIF(J$2:J411,J411)</f>
        <v>194</v>
      </c>
      <c r="H411" s="51" t="str">
        <f t="shared" si="179"/>
        <v/>
      </c>
      <c r="I411" s="52" t="str">
        <f t="shared" si="192"/>
        <v/>
      </c>
      <c r="J411" s="52" t="str">
        <f t="shared" si="193"/>
        <v/>
      </c>
      <c r="K411" s="56" t="str">
        <f t="shared" si="194"/>
        <v/>
      </c>
      <c r="L411" s="56" t="str">
        <f t="shared" si="195"/>
        <v/>
      </c>
      <c r="M411" s="7"/>
      <c r="N411" s="8"/>
      <c r="O411" s="7"/>
      <c r="P411" s="59">
        <f t="shared" si="180"/>
        <v>1</v>
      </c>
      <c r="Q411" s="59">
        <f t="shared" si="181"/>
        <v>6</v>
      </c>
      <c r="R411" s="63">
        <f t="shared" si="182"/>
        <v>4.1666666666666664E-2</v>
      </c>
      <c r="S411" s="66">
        <f t="shared" si="183"/>
        <v>4.1666666666666666E-3</v>
      </c>
      <c r="T411" s="66">
        <f t="shared" si="184"/>
        <v>0</v>
      </c>
      <c r="U411" s="52">
        <f>COUNTIF(L$2:L411,L411)</f>
        <v>194</v>
      </c>
      <c r="V411" s="52">
        <f t="shared" si="185"/>
        <v>410</v>
      </c>
      <c r="W411" s="67">
        <f t="shared" si="186"/>
        <v>4.583333333333333E-2</v>
      </c>
      <c r="X411" s="70">
        <f t="shared" si="187"/>
        <v>4.583333333333333E-2</v>
      </c>
      <c r="Y411" s="72" t="str">
        <f t="shared" si="196"/>
        <v/>
      </c>
      <c r="Z411" s="75" t="str">
        <f t="shared" si="188"/>
        <v/>
      </c>
      <c r="AA411" s="25"/>
      <c r="AB411" s="25"/>
      <c r="AC411" s="44" t="str">
        <f t="shared" si="189"/>
        <v/>
      </c>
      <c r="AD411" s="44" t="str">
        <f t="shared" si="190"/>
        <v/>
      </c>
      <c r="AE411" s="78" t="str">
        <f>IF(AD411="","",COUNTIF($AD$2:AD411,AD411))</f>
        <v/>
      </c>
      <c r="AF411" s="79" t="str">
        <f>IF(AD411="","",SUMIF(AD$2:AD411,AD411,G$2:G411))</f>
        <v/>
      </c>
      <c r="AG411" s="79" t="str">
        <f>IF(AK411&lt;&gt;"",COUNTIF($AK$1:AK410,AK411)+AK411,IF(AL411&lt;&gt;"",COUNTIF($AL$1:AL410,AL411)+AL411,""))</f>
        <v/>
      </c>
      <c r="AH411" s="79" t="str">
        <f t="shared" si="191"/>
        <v/>
      </c>
      <c r="AI411" s="79" t="str">
        <f>IF(AND(J411="M", AH411&lt;&gt;"U/A",AE411=Prizewinners!$J$1),AF411,"")</f>
        <v/>
      </c>
      <c r="AJ411" s="44" t="str">
        <f>IF(AND(J411="F",  AH411&lt;&gt;"U/A",AE411=Prizewinners!$J$16),AF411,"")</f>
        <v/>
      </c>
      <c r="AK411" s="44" t="str">
        <f t="shared" si="200"/>
        <v/>
      </c>
      <c r="AL411" s="44" t="str">
        <f t="shared" si="201"/>
        <v/>
      </c>
      <c r="AM411" s="44" t="str">
        <f t="shared" si="203"/>
        <v/>
      </c>
      <c r="AN411" s="44" t="str">
        <f t="shared" si="197"/>
        <v/>
      </c>
      <c r="AO411" s="44" t="str">
        <f t="shared" si="198"/>
        <v/>
      </c>
      <c r="AP411" s="44" t="str">
        <f t="shared" si="199"/>
        <v/>
      </c>
      <c r="AQ411" s="44" t="str">
        <f t="shared" si="202"/>
        <v/>
      </c>
    </row>
    <row r="412" spans="1:43">
      <c r="A412" s="51" t="str">
        <f t="shared" si="175"/>
        <v>,201</v>
      </c>
      <c r="B412" s="52" t="str">
        <f t="shared" si="176"/>
        <v>,195</v>
      </c>
      <c r="C412" s="50">
        <f t="shared" si="177"/>
        <v>411</v>
      </c>
      <c r="D412" s="7"/>
      <c r="E412" s="52">
        <f t="shared" si="178"/>
        <v>0</v>
      </c>
      <c r="F412" s="51">
        <f>COUNTIF(H$2:H412,H412)</f>
        <v>201</v>
      </c>
      <c r="G412" s="53">
        <f>COUNTIF(J$2:J412,J412)</f>
        <v>195</v>
      </c>
      <c r="H412" s="51" t="str">
        <f t="shared" si="179"/>
        <v/>
      </c>
      <c r="I412" s="52" t="str">
        <f t="shared" si="192"/>
        <v/>
      </c>
      <c r="J412" s="52" t="str">
        <f t="shared" si="193"/>
        <v/>
      </c>
      <c r="K412" s="56" t="str">
        <f t="shared" si="194"/>
        <v/>
      </c>
      <c r="L412" s="56" t="str">
        <f t="shared" si="195"/>
        <v/>
      </c>
      <c r="M412" s="7"/>
      <c r="N412" s="8"/>
      <c r="O412" s="7"/>
      <c r="P412" s="59">
        <f t="shared" si="180"/>
        <v>1</v>
      </c>
      <c r="Q412" s="59">
        <f t="shared" si="181"/>
        <v>6</v>
      </c>
      <c r="R412" s="63">
        <f t="shared" si="182"/>
        <v>4.1666666666666664E-2</v>
      </c>
      <c r="S412" s="66">
        <f t="shared" si="183"/>
        <v>4.1666666666666666E-3</v>
      </c>
      <c r="T412" s="66">
        <f t="shared" si="184"/>
        <v>0</v>
      </c>
      <c r="U412" s="52">
        <f>COUNTIF(L$2:L412,L412)</f>
        <v>195</v>
      </c>
      <c r="V412" s="52">
        <f t="shared" si="185"/>
        <v>411</v>
      </c>
      <c r="W412" s="67">
        <f t="shared" si="186"/>
        <v>4.583333333333333E-2</v>
      </c>
      <c r="X412" s="70">
        <f t="shared" si="187"/>
        <v>4.583333333333333E-2</v>
      </c>
      <c r="Y412" s="72" t="str">
        <f t="shared" si="196"/>
        <v/>
      </c>
      <c r="Z412" s="75" t="str">
        <f t="shared" si="188"/>
        <v/>
      </c>
      <c r="AA412" s="25"/>
      <c r="AB412" s="25"/>
      <c r="AC412" s="44" t="str">
        <f t="shared" si="189"/>
        <v/>
      </c>
      <c r="AD412" s="44" t="str">
        <f t="shared" si="190"/>
        <v/>
      </c>
      <c r="AE412" s="78" t="str">
        <f>IF(AD412="","",COUNTIF($AD$2:AD412,AD412))</f>
        <v/>
      </c>
      <c r="AF412" s="79" t="str">
        <f>IF(AD412="","",SUMIF(AD$2:AD412,AD412,G$2:G412))</f>
        <v/>
      </c>
      <c r="AG412" s="79" t="str">
        <f>IF(AK412&lt;&gt;"",COUNTIF($AK$1:AK411,AK412)+AK412,IF(AL412&lt;&gt;"",COUNTIF($AL$1:AL411,AL412)+AL412,""))</f>
        <v/>
      </c>
      <c r="AH412" s="79" t="str">
        <f t="shared" si="191"/>
        <v/>
      </c>
      <c r="AI412" s="79" t="str">
        <f>IF(AND(J412="M", AH412&lt;&gt;"U/A",AE412=Prizewinners!$J$1),AF412,"")</f>
        <v/>
      </c>
      <c r="AJ412" s="44" t="str">
        <f>IF(AND(J412="F",  AH412&lt;&gt;"U/A",AE412=Prizewinners!$J$16),AF412,"")</f>
        <v/>
      </c>
      <c r="AK412" s="44" t="str">
        <f t="shared" si="200"/>
        <v/>
      </c>
      <c r="AL412" s="44" t="str">
        <f t="shared" si="201"/>
        <v/>
      </c>
      <c r="AM412" s="44" t="str">
        <f t="shared" si="203"/>
        <v/>
      </c>
      <c r="AN412" s="44" t="str">
        <f t="shared" si="197"/>
        <v/>
      </c>
      <c r="AO412" s="44" t="str">
        <f t="shared" si="198"/>
        <v/>
      </c>
      <c r="AP412" s="44" t="str">
        <f t="shared" si="199"/>
        <v/>
      </c>
      <c r="AQ412" s="44" t="str">
        <f t="shared" si="202"/>
        <v/>
      </c>
    </row>
    <row r="413" spans="1:43">
      <c r="A413" s="51" t="str">
        <f t="shared" si="175"/>
        <v>,202</v>
      </c>
      <c r="B413" s="52" t="str">
        <f t="shared" si="176"/>
        <v>,196</v>
      </c>
      <c r="C413" s="50">
        <f t="shared" si="177"/>
        <v>412</v>
      </c>
      <c r="D413" s="7"/>
      <c r="E413" s="52">
        <f t="shared" si="178"/>
        <v>0</v>
      </c>
      <c r="F413" s="51">
        <f>COUNTIF(H$2:H413,H413)</f>
        <v>202</v>
      </c>
      <c r="G413" s="53">
        <f>COUNTIF(J$2:J413,J413)</f>
        <v>196</v>
      </c>
      <c r="H413" s="51" t="str">
        <f t="shared" si="179"/>
        <v/>
      </c>
      <c r="I413" s="52" t="str">
        <f t="shared" si="192"/>
        <v/>
      </c>
      <c r="J413" s="52" t="str">
        <f t="shared" si="193"/>
        <v/>
      </c>
      <c r="K413" s="56" t="str">
        <f t="shared" si="194"/>
        <v/>
      </c>
      <c r="L413" s="56" t="str">
        <f t="shared" si="195"/>
        <v/>
      </c>
      <c r="M413" s="7"/>
      <c r="N413" s="8"/>
      <c r="O413" s="7"/>
      <c r="P413" s="59">
        <f t="shared" si="180"/>
        <v>1</v>
      </c>
      <c r="Q413" s="59">
        <f t="shared" si="181"/>
        <v>6</v>
      </c>
      <c r="R413" s="63">
        <f t="shared" si="182"/>
        <v>4.1666666666666664E-2</v>
      </c>
      <c r="S413" s="66">
        <f t="shared" si="183"/>
        <v>4.1666666666666666E-3</v>
      </c>
      <c r="T413" s="66">
        <f t="shared" si="184"/>
        <v>0</v>
      </c>
      <c r="U413" s="52">
        <f>COUNTIF(L$2:L413,L413)</f>
        <v>196</v>
      </c>
      <c r="V413" s="52">
        <f t="shared" si="185"/>
        <v>412</v>
      </c>
      <c r="W413" s="67">
        <f t="shared" si="186"/>
        <v>4.583333333333333E-2</v>
      </c>
      <c r="X413" s="70">
        <f t="shared" si="187"/>
        <v>4.583333333333333E-2</v>
      </c>
      <c r="Y413" s="72" t="str">
        <f t="shared" si="196"/>
        <v/>
      </c>
      <c r="Z413" s="75" t="str">
        <f t="shared" si="188"/>
        <v/>
      </c>
      <c r="AA413" s="25"/>
      <c r="AB413" s="25"/>
      <c r="AC413" s="44" t="str">
        <f t="shared" si="189"/>
        <v/>
      </c>
      <c r="AD413" s="44" t="str">
        <f t="shared" si="190"/>
        <v/>
      </c>
      <c r="AE413" s="78" t="str">
        <f>IF(AD413="","",COUNTIF($AD$2:AD413,AD413))</f>
        <v/>
      </c>
      <c r="AF413" s="79" t="str">
        <f>IF(AD413="","",SUMIF(AD$2:AD413,AD413,G$2:G413))</f>
        <v/>
      </c>
      <c r="AG413" s="79" t="str">
        <f>IF(AK413&lt;&gt;"",COUNTIF($AK$1:AK412,AK413)+AK413,IF(AL413&lt;&gt;"",COUNTIF($AL$1:AL412,AL413)+AL413,""))</f>
        <v/>
      </c>
      <c r="AH413" s="79" t="str">
        <f t="shared" si="191"/>
        <v/>
      </c>
      <c r="AI413" s="79" t="str">
        <f>IF(AND(J413="M", AH413&lt;&gt;"U/A",AE413=Prizewinners!$J$1),AF413,"")</f>
        <v/>
      </c>
      <c r="AJ413" s="44" t="str">
        <f>IF(AND(J413="F",  AH413&lt;&gt;"U/A",AE413=Prizewinners!$J$16),AF413,"")</f>
        <v/>
      </c>
      <c r="AK413" s="44" t="str">
        <f t="shared" si="200"/>
        <v/>
      </c>
      <c r="AL413" s="44" t="str">
        <f t="shared" si="201"/>
        <v/>
      </c>
      <c r="AM413" s="44" t="str">
        <f t="shared" si="203"/>
        <v/>
      </c>
      <c r="AN413" s="44" t="str">
        <f t="shared" si="197"/>
        <v/>
      </c>
      <c r="AO413" s="44" t="str">
        <f t="shared" si="198"/>
        <v/>
      </c>
      <c r="AP413" s="44" t="str">
        <f t="shared" si="199"/>
        <v/>
      </c>
      <c r="AQ413" s="44" t="str">
        <f t="shared" si="202"/>
        <v/>
      </c>
    </row>
    <row r="414" spans="1:43">
      <c r="A414" s="51" t="str">
        <f t="shared" si="175"/>
        <v>,203</v>
      </c>
      <c r="B414" s="52" t="str">
        <f t="shared" si="176"/>
        <v>,197</v>
      </c>
      <c r="C414" s="50">
        <f t="shared" si="177"/>
        <v>413</v>
      </c>
      <c r="D414" s="7"/>
      <c r="E414" s="52">
        <f t="shared" si="178"/>
        <v>0</v>
      </c>
      <c r="F414" s="51">
        <f>COUNTIF(H$2:H414,H414)</f>
        <v>203</v>
      </c>
      <c r="G414" s="53">
        <f>COUNTIF(J$2:J414,J414)</f>
        <v>197</v>
      </c>
      <c r="H414" s="51" t="str">
        <f t="shared" si="179"/>
        <v/>
      </c>
      <c r="I414" s="52" t="str">
        <f t="shared" si="192"/>
        <v/>
      </c>
      <c r="J414" s="52" t="str">
        <f t="shared" si="193"/>
        <v/>
      </c>
      <c r="K414" s="56" t="str">
        <f t="shared" si="194"/>
        <v/>
      </c>
      <c r="L414" s="56" t="str">
        <f t="shared" si="195"/>
        <v/>
      </c>
      <c r="M414" s="7"/>
      <c r="N414" s="8"/>
      <c r="O414" s="7"/>
      <c r="P414" s="59">
        <f t="shared" si="180"/>
        <v>1</v>
      </c>
      <c r="Q414" s="59">
        <f t="shared" si="181"/>
        <v>6</v>
      </c>
      <c r="R414" s="63">
        <f t="shared" si="182"/>
        <v>4.1666666666666664E-2</v>
      </c>
      <c r="S414" s="66">
        <f t="shared" si="183"/>
        <v>4.1666666666666666E-3</v>
      </c>
      <c r="T414" s="66">
        <f t="shared" si="184"/>
        <v>0</v>
      </c>
      <c r="U414" s="52">
        <f>COUNTIF(L$2:L414,L414)</f>
        <v>197</v>
      </c>
      <c r="V414" s="52">
        <f t="shared" si="185"/>
        <v>413</v>
      </c>
      <c r="W414" s="67">
        <f t="shared" si="186"/>
        <v>4.583333333333333E-2</v>
      </c>
      <c r="X414" s="70">
        <f t="shared" si="187"/>
        <v>4.583333333333333E-2</v>
      </c>
      <c r="Y414" s="72" t="str">
        <f t="shared" si="196"/>
        <v/>
      </c>
      <c r="Z414" s="75" t="str">
        <f t="shared" si="188"/>
        <v/>
      </c>
      <c r="AA414" s="25"/>
      <c r="AB414" s="25"/>
      <c r="AC414" s="44" t="str">
        <f t="shared" si="189"/>
        <v/>
      </c>
      <c r="AD414" s="44" t="str">
        <f t="shared" si="190"/>
        <v/>
      </c>
      <c r="AE414" s="78" t="str">
        <f>IF(AD414="","",COUNTIF($AD$2:AD414,AD414))</f>
        <v/>
      </c>
      <c r="AF414" s="79" t="str">
        <f>IF(AD414="","",SUMIF(AD$2:AD414,AD414,G$2:G414))</f>
        <v/>
      </c>
      <c r="AG414" s="79" t="str">
        <f>IF(AK414&lt;&gt;"",COUNTIF($AK$1:AK413,AK414)+AK414,IF(AL414&lt;&gt;"",COUNTIF($AL$1:AL413,AL414)+AL414,""))</f>
        <v/>
      </c>
      <c r="AH414" s="79" t="str">
        <f t="shared" si="191"/>
        <v/>
      </c>
      <c r="AI414" s="79" t="str">
        <f>IF(AND(J414="M", AH414&lt;&gt;"U/A",AE414=Prizewinners!$J$1),AF414,"")</f>
        <v/>
      </c>
      <c r="AJ414" s="44" t="str">
        <f>IF(AND(J414="F",  AH414&lt;&gt;"U/A",AE414=Prizewinners!$J$16),AF414,"")</f>
        <v/>
      </c>
      <c r="AK414" s="44" t="str">
        <f t="shared" si="200"/>
        <v/>
      </c>
      <c r="AL414" s="44" t="str">
        <f t="shared" si="201"/>
        <v/>
      </c>
      <c r="AM414" s="44" t="str">
        <f t="shared" si="203"/>
        <v/>
      </c>
      <c r="AN414" s="44" t="str">
        <f t="shared" si="197"/>
        <v/>
      </c>
      <c r="AO414" s="44" t="str">
        <f t="shared" si="198"/>
        <v/>
      </c>
      <c r="AP414" s="44" t="str">
        <f t="shared" si="199"/>
        <v/>
      </c>
      <c r="AQ414" s="44" t="str">
        <f t="shared" si="202"/>
        <v/>
      </c>
    </row>
    <row r="415" spans="1:43">
      <c r="A415" s="51" t="str">
        <f t="shared" si="175"/>
        <v>,204</v>
      </c>
      <c r="B415" s="52" t="str">
        <f t="shared" si="176"/>
        <v>,198</v>
      </c>
      <c r="C415" s="50">
        <f t="shared" si="177"/>
        <v>414</v>
      </c>
      <c r="D415" s="7"/>
      <c r="E415" s="52">
        <f t="shared" si="178"/>
        <v>0</v>
      </c>
      <c r="F415" s="51">
        <f>COUNTIF(H$2:H415,H415)</f>
        <v>204</v>
      </c>
      <c r="G415" s="53">
        <f>COUNTIF(J$2:J415,J415)</f>
        <v>198</v>
      </c>
      <c r="H415" s="51" t="str">
        <f t="shared" si="179"/>
        <v/>
      </c>
      <c r="I415" s="52" t="str">
        <f t="shared" si="192"/>
        <v/>
      </c>
      <c r="J415" s="52" t="str">
        <f t="shared" si="193"/>
        <v/>
      </c>
      <c r="K415" s="56" t="str">
        <f t="shared" si="194"/>
        <v/>
      </c>
      <c r="L415" s="56" t="str">
        <f t="shared" si="195"/>
        <v/>
      </c>
      <c r="M415" s="7"/>
      <c r="N415" s="8"/>
      <c r="O415" s="7"/>
      <c r="P415" s="59">
        <f t="shared" si="180"/>
        <v>1</v>
      </c>
      <c r="Q415" s="59">
        <f t="shared" si="181"/>
        <v>6</v>
      </c>
      <c r="R415" s="63">
        <f t="shared" si="182"/>
        <v>4.1666666666666664E-2</v>
      </c>
      <c r="S415" s="66">
        <f t="shared" si="183"/>
        <v>4.1666666666666666E-3</v>
      </c>
      <c r="T415" s="66">
        <f t="shared" si="184"/>
        <v>0</v>
      </c>
      <c r="U415" s="52">
        <f>COUNTIF(L$2:L415,L415)</f>
        <v>198</v>
      </c>
      <c r="V415" s="52">
        <f t="shared" si="185"/>
        <v>414</v>
      </c>
      <c r="W415" s="67">
        <f t="shared" si="186"/>
        <v>4.583333333333333E-2</v>
      </c>
      <c r="X415" s="70">
        <f t="shared" si="187"/>
        <v>4.583333333333333E-2</v>
      </c>
      <c r="Y415" s="72" t="str">
        <f t="shared" si="196"/>
        <v/>
      </c>
      <c r="Z415" s="75" t="str">
        <f t="shared" si="188"/>
        <v/>
      </c>
      <c r="AA415" s="25"/>
      <c r="AB415" s="25"/>
      <c r="AC415" s="44" t="str">
        <f t="shared" si="189"/>
        <v/>
      </c>
      <c r="AD415" s="44" t="str">
        <f t="shared" si="190"/>
        <v/>
      </c>
      <c r="AE415" s="78" t="str">
        <f>IF(AD415="","",COUNTIF($AD$2:AD415,AD415))</f>
        <v/>
      </c>
      <c r="AF415" s="79" t="str">
        <f>IF(AD415="","",SUMIF(AD$2:AD415,AD415,G$2:G415))</f>
        <v/>
      </c>
      <c r="AG415" s="79" t="str">
        <f>IF(AK415&lt;&gt;"",COUNTIF($AK$1:AK414,AK415)+AK415,IF(AL415&lt;&gt;"",COUNTIF($AL$1:AL414,AL415)+AL415,""))</f>
        <v/>
      </c>
      <c r="AH415" s="79" t="str">
        <f t="shared" si="191"/>
        <v/>
      </c>
      <c r="AI415" s="79" t="str">
        <f>IF(AND(J415="M", AH415&lt;&gt;"U/A",AE415=Prizewinners!$J$1),AF415,"")</f>
        <v/>
      </c>
      <c r="AJ415" s="44" t="str">
        <f>IF(AND(J415="F",  AH415&lt;&gt;"U/A",AE415=Prizewinners!$J$16),AF415,"")</f>
        <v/>
      </c>
      <c r="AK415" s="44" t="str">
        <f t="shared" si="200"/>
        <v/>
      </c>
      <c r="AL415" s="44" t="str">
        <f t="shared" si="201"/>
        <v/>
      </c>
      <c r="AM415" s="44" t="str">
        <f t="shared" si="203"/>
        <v/>
      </c>
      <c r="AN415" s="44" t="str">
        <f t="shared" si="197"/>
        <v/>
      </c>
      <c r="AO415" s="44" t="str">
        <f t="shared" si="198"/>
        <v/>
      </c>
      <c r="AP415" s="44" t="str">
        <f t="shared" si="199"/>
        <v/>
      </c>
      <c r="AQ415" s="44" t="str">
        <f t="shared" si="202"/>
        <v/>
      </c>
    </row>
    <row r="416" spans="1:43">
      <c r="A416" s="51" t="str">
        <f t="shared" si="175"/>
        <v>,205</v>
      </c>
      <c r="B416" s="52" t="str">
        <f t="shared" si="176"/>
        <v>,199</v>
      </c>
      <c r="C416" s="50">
        <f t="shared" si="177"/>
        <v>415</v>
      </c>
      <c r="D416" s="7"/>
      <c r="E416" s="52">
        <f t="shared" si="178"/>
        <v>0</v>
      </c>
      <c r="F416" s="51">
        <f>COUNTIF(H$2:H416,H416)</f>
        <v>205</v>
      </c>
      <c r="G416" s="53">
        <f>COUNTIF(J$2:J416,J416)</f>
        <v>199</v>
      </c>
      <c r="H416" s="51" t="str">
        <f t="shared" si="179"/>
        <v/>
      </c>
      <c r="I416" s="52" t="str">
        <f t="shared" si="192"/>
        <v/>
      </c>
      <c r="J416" s="52" t="str">
        <f t="shared" si="193"/>
        <v/>
      </c>
      <c r="K416" s="56" t="str">
        <f t="shared" si="194"/>
        <v/>
      </c>
      <c r="L416" s="56" t="str">
        <f t="shared" si="195"/>
        <v/>
      </c>
      <c r="M416" s="7"/>
      <c r="N416" s="8"/>
      <c r="O416" s="7"/>
      <c r="P416" s="59">
        <f t="shared" si="180"/>
        <v>1</v>
      </c>
      <c r="Q416" s="59">
        <f t="shared" si="181"/>
        <v>6</v>
      </c>
      <c r="R416" s="63">
        <f t="shared" si="182"/>
        <v>4.1666666666666664E-2</v>
      </c>
      <c r="S416" s="66">
        <f t="shared" si="183"/>
        <v>4.1666666666666666E-3</v>
      </c>
      <c r="T416" s="66">
        <f t="shared" si="184"/>
        <v>0</v>
      </c>
      <c r="U416" s="52">
        <f>COUNTIF(L$2:L416,L416)</f>
        <v>199</v>
      </c>
      <c r="V416" s="52">
        <f t="shared" si="185"/>
        <v>415</v>
      </c>
      <c r="W416" s="67">
        <f t="shared" si="186"/>
        <v>4.583333333333333E-2</v>
      </c>
      <c r="X416" s="70">
        <f t="shared" si="187"/>
        <v>4.583333333333333E-2</v>
      </c>
      <c r="Y416" s="72" t="str">
        <f t="shared" si="196"/>
        <v/>
      </c>
      <c r="Z416" s="75" t="str">
        <f t="shared" si="188"/>
        <v/>
      </c>
      <c r="AA416" s="25"/>
      <c r="AB416" s="25"/>
      <c r="AC416" s="44" t="str">
        <f t="shared" si="189"/>
        <v/>
      </c>
      <c r="AD416" s="44" t="str">
        <f t="shared" si="190"/>
        <v/>
      </c>
      <c r="AE416" s="78" t="str">
        <f>IF(AD416="","",COUNTIF($AD$2:AD416,AD416))</f>
        <v/>
      </c>
      <c r="AF416" s="79" t="str">
        <f>IF(AD416="","",SUMIF(AD$2:AD416,AD416,G$2:G416))</f>
        <v/>
      </c>
      <c r="AG416" s="79" t="str">
        <f>IF(AK416&lt;&gt;"",COUNTIF($AK$1:AK415,AK416)+AK416,IF(AL416&lt;&gt;"",COUNTIF($AL$1:AL415,AL416)+AL416,""))</f>
        <v/>
      </c>
      <c r="AH416" s="79" t="str">
        <f t="shared" si="191"/>
        <v/>
      </c>
      <c r="AI416" s="79" t="str">
        <f>IF(AND(J416="M", AH416&lt;&gt;"U/A",AE416=Prizewinners!$J$1),AF416,"")</f>
        <v/>
      </c>
      <c r="AJ416" s="44" t="str">
        <f>IF(AND(J416="F",  AH416&lt;&gt;"U/A",AE416=Prizewinners!$J$16),AF416,"")</f>
        <v/>
      </c>
      <c r="AK416" s="44" t="str">
        <f t="shared" si="200"/>
        <v/>
      </c>
      <c r="AL416" s="44" t="str">
        <f t="shared" si="201"/>
        <v/>
      </c>
      <c r="AM416" s="44" t="str">
        <f t="shared" si="203"/>
        <v/>
      </c>
      <c r="AN416" s="44" t="str">
        <f t="shared" si="197"/>
        <v/>
      </c>
      <c r="AO416" s="44" t="str">
        <f t="shared" si="198"/>
        <v/>
      </c>
      <c r="AP416" s="44" t="str">
        <f t="shared" si="199"/>
        <v/>
      </c>
      <c r="AQ416" s="44" t="str">
        <f t="shared" si="202"/>
        <v/>
      </c>
    </row>
    <row r="417" spans="1:43">
      <c r="A417" s="51" t="str">
        <f t="shared" si="175"/>
        <v>,206</v>
      </c>
      <c r="B417" s="52" t="str">
        <f t="shared" si="176"/>
        <v>,200</v>
      </c>
      <c r="C417" s="50">
        <f t="shared" si="177"/>
        <v>416</v>
      </c>
      <c r="D417" s="7"/>
      <c r="E417" s="52">
        <f t="shared" si="178"/>
        <v>0</v>
      </c>
      <c r="F417" s="51">
        <f>COUNTIF(H$2:H417,H417)</f>
        <v>206</v>
      </c>
      <c r="G417" s="53">
        <f>COUNTIF(J$2:J417,J417)</f>
        <v>200</v>
      </c>
      <c r="H417" s="51" t="str">
        <f t="shared" si="179"/>
        <v/>
      </c>
      <c r="I417" s="52" t="str">
        <f t="shared" si="192"/>
        <v/>
      </c>
      <c r="J417" s="52" t="str">
        <f t="shared" si="193"/>
        <v/>
      </c>
      <c r="K417" s="56" t="str">
        <f t="shared" si="194"/>
        <v/>
      </c>
      <c r="L417" s="56" t="str">
        <f t="shared" si="195"/>
        <v/>
      </c>
      <c r="M417" s="7"/>
      <c r="N417" s="8"/>
      <c r="O417" s="7"/>
      <c r="P417" s="59">
        <f t="shared" si="180"/>
        <v>1</v>
      </c>
      <c r="Q417" s="59">
        <f t="shared" si="181"/>
        <v>6</v>
      </c>
      <c r="R417" s="63">
        <f t="shared" si="182"/>
        <v>4.1666666666666664E-2</v>
      </c>
      <c r="S417" s="66">
        <f t="shared" si="183"/>
        <v>4.1666666666666666E-3</v>
      </c>
      <c r="T417" s="66">
        <f t="shared" si="184"/>
        <v>0</v>
      </c>
      <c r="U417" s="52">
        <f>COUNTIF(L$2:L417,L417)</f>
        <v>200</v>
      </c>
      <c r="V417" s="52">
        <f t="shared" si="185"/>
        <v>416</v>
      </c>
      <c r="W417" s="67">
        <f t="shared" si="186"/>
        <v>4.583333333333333E-2</v>
      </c>
      <c r="X417" s="70">
        <f t="shared" si="187"/>
        <v>4.583333333333333E-2</v>
      </c>
      <c r="Y417" s="72" t="str">
        <f t="shared" si="196"/>
        <v/>
      </c>
      <c r="Z417" s="75" t="str">
        <f t="shared" si="188"/>
        <v/>
      </c>
      <c r="AA417" s="25"/>
      <c r="AB417" s="25"/>
      <c r="AC417" s="44" t="str">
        <f t="shared" si="189"/>
        <v/>
      </c>
      <c r="AD417" s="44" t="str">
        <f t="shared" si="190"/>
        <v/>
      </c>
      <c r="AE417" s="78" t="str">
        <f>IF(AD417="","",COUNTIF($AD$2:AD417,AD417))</f>
        <v/>
      </c>
      <c r="AF417" s="79" t="str">
        <f>IF(AD417="","",SUMIF(AD$2:AD417,AD417,G$2:G417))</f>
        <v/>
      </c>
      <c r="AG417" s="79" t="str">
        <f>IF(AK417&lt;&gt;"",COUNTIF($AK$1:AK416,AK417)+AK417,IF(AL417&lt;&gt;"",COUNTIF($AL$1:AL416,AL417)+AL417,""))</f>
        <v/>
      </c>
      <c r="AH417" s="79" t="str">
        <f t="shared" si="191"/>
        <v/>
      </c>
      <c r="AI417" s="79" t="str">
        <f>IF(AND(J417="M", AH417&lt;&gt;"U/A",AE417=Prizewinners!$J$1),AF417,"")</f>
        <v/>
      </c>
      <c r="AJ417" s="44" t="str">
        <f>IF(AND(J417="F",  AH417&lt;&gt;"U/A",AE417=Prizewinners!$J$16),AF417,"")</f>
        <v/>
      </c>
      <c r="AK417" s="44" t="str">
        <f t="shared" si="200"/>
        <v/>
      </c>
      <c r="AL417" s="44" t="str">
        <f t="shared" si="201"/>
        <v/>
      </c>
      <c r="AM417" s="44" t="str">
        <f t="shared" si="203"/>
        <v/>
      </c>
      <c r="AN417" s="44" t="str">
        <f t="shared" si="197"/>
        <v/>
      </c>
      <c r="AO417" s="44" t="str">
        <f t="shared" si="198"/>
        <v/>
      </c>
      <c r="AP417" s="44" t="str">
        <f t="shared" si="199"/>
        <v/>
      </c>
      <c r="AQ417" s="44" t="str">
        <f t="shared" si="202"/>
        <v/>
      </c>
    </row>
    <row r="418" spans="1:43">
      <c r="A418" s="51" t="str">
        <f t="shared" si="175"/>
        <v>,207</v>
      </c>
      <c r="B418" s="52" t="str">
        <f t="shared" si="176"/>
        <v>,201</v>
      </c>
      <c r="C418" s="50">
        <f t="shared" si="177"/>
        <v>417</v>
      </c>
      <c r="D418" s="7"/>
      <c r="E418" s="52">
        <f t="shared" si="178"/>
        <v>0</v>
      </c>
      <c r="F418" s="51">
        <f>COUNTIF(H$2:H418,H418)</f>
        <v>207</v>
      </c>
      <c r="G418" s="53">
        <f>COUNTIF(J$2:J418,J418)</f>
        <v>201</v>
      </c>
      <c r="H418" s="51" t="str">
        <f t="shared" si="179"/>
        <v/>
      </c>
      <c r="I418" s="52" t="str">
        <f t="shared" si="192"/>
        <v/>
      </c>
      <c r="J418" s="52" t="str">
        <f t="shared" si="193"/>
        <v/>
      </c>
      <c r="K418" s="56" t="str">
        <f t="shared" si="194"/>
        <v/>
      </c>
      <c r="L418" s="56" t="str">
        <f t="shared" si="195"/>
        <v/>
      </c>
      <c r="M418" s="7"/>
      <c r="N418" s="8"/>
      <c r="O418" s="7"/>
      <c r="P418" s="59">
        <f t="shared" si="180"/>
        <v>1</v>
      </c>
      <c r="Q418" s="59">
        <f t="shared" si="181"/>
        <v>6</v>
      </c>
      <c r="R418" s="63">
        <f t="shared" si="182"/>
        <v>4.1666666666666664E-2</v>
      </c>
      <c r="S418" s="66">
        <f t="shared" si="183"/>
        <v>4.1666666666666666E-3</v>
      </c>
      <c r="T418" s="66">
        <f t="shared" si="184"/>
        <v>0</v>
      </c>
      <c r="U418" s="52">
        <f>COUNTIF(L$2:L418,L418)</f>
        <v>201</v>
      </c>
      <c r="V418" s="52">
        <f t="shared" si="185"/>
        <v>417</v>
      </c>
      <c r="W418" s="67">
        <f t="shared" si="186"/>
        <v>4.583333333333333E-2</v>
      </c>
      <c r="X418" s="70">
        <f t="shared" si="187"/>
        <v>4.583333333333333E-2</v>
      </c>
      <c r="Y418" s="72" t="str">
        <f t="shared" si="196"/>
        <v/>
      </c>
      <c r="Z418" s="75" t="str">
        <f t="shared" si="188"/>
        <v/>
      </c>
      <c r="AA418" s="25"/>
      <c r="AB418" s="25"/>
      <c r="AC418" s="44" t="str">
        <f t="shared" si="189"/>
        <v/>
      </c>
      <c r="AD418" s="44" t="str">
        <f t="shared" si="190"/>
        <v/>
      </c>
      <c r="AE418" s="78" t="str">
        <f>IF(AD418="","",COUNTIF($AD$2:AD418,AD418))</f>
        <v/>
      </c>
      <c r="AF418" s="79" t="str">
        <f>IF(AD418="","",SUMIF(AD$2:AD418,AD418,G$2:G418))</f>
        <v/>
      </c>
      <c r="AG418" s="79" t="str">
        <f>IF(AK418&lt;&gt;"",COUNTIF($AK$1:AK417,AK418)+AK418,IF(AL418&lt;&gt;"",COUNTIF($AL$1:AL417,AL418)+AL418,""))</f>
        <v/>
      </c>
      <c r="AH418" s="79" t="str">
        <f t="shared" si="191"/>
        <v/>
      </c>
      <c r="AI418" s="79" t="str">
        <f>IF(AND(J418="M", AH418&lt;&gt;"U/A",AE418=Prizewinners!$J$1),AF418,"")</f>
        <v/>
      </c>
      <c r="AJ418" s="44" t="str">
        <f>IF(AND(J418="F",  AH418&lt;&gt;"U/A",AE418=Prizewinners!$J$16),AF418,"")</f>
        <v/>
      </c>
      <c r="AK418" s="44" t="str">
        <f t="shared" si="200"/>
        <v/>
      </c>
      <c r="AL418" s="44" t="str">
        <f t="shared" si="201"/>
        <v/>
      </c>
      <c r="AM418" s="44" t="str">
        <f t="shared" si="203"/>
        <v/>
      </c>
      <c r="AN418" s="44" t="str">
        <f t="shared" si="197"/>
        <v/>
      </c>
      <c r="AO418" s="44" t="str">
        <f t="shared" si="198"/>
        <v/>
      </c>
      <c r="AP418" s="44" t="str">
        <f t="shared" si="199"/>
        <v/>
      </c>
      <c r="AQ418" s="44" t="str">
        <f t="shared" si="202"/>
        <v/>
      </c>
    </row>
    <row r="419" spans="1:43">
      <c r="A419" s="51" t="str">
        <f t="shared" si="175"/>
        <v>,208</v>
      </c>
      <c r="B419" s="52" t="str">
        <f t="shared" si="176"/>
        <v>,202</v>
      </c>
      <c r="C419" s="50">
        <f t="shared" si="177"/>
        <v>418</v>
      </c>
      <c r="D419" s="7"/>
      <c r="E419" s="52">
        <f t="shared" si="178"/>
        <v>0</v>
      </c>
      <c r="F419" s="51">
        <f>COUNTIF(H$2:H419,H419)</f>
        <v>208</v>
      </c>
      <c r="G419" s="53">
        <f>COUNTIF(J$2:J419,J419)</f>
        <v>202</v>
      </c>
      <c r="H419" s="51" t="str">
        <f t="shared" si="179"/>
        <v/>
      </c>
      <c r="I419" s="52" t="str">
        <f t="shared" si="192"/>
        <v/>
      </c>
      <c r="J419" s="52" t="str">
        <f t="shared" si="193"/>
        <v/>
      </c>
      <c r="K419" s="56" t="str">
        <f t="shared" si="194"/>
        <v/>
      </c>
      <c r="L419" s="56" t="str">
        <f t="shared" si="195"/>
        <v/>
      </c>
      <c r="M419" s="7"/>
      <c r="N419" s="8"/>
      <c r="O419" s="7"/>
      <c r="P419" s="59">
        <f t="shared" si="180"/>
        <v>1</v>
      </c>
      <c r="Q419" s="59">
        <f t="shared" si="181"/>
        <v>6</v>
      </c>
      <c r="R419" s="63">
        <f t="shared" si="182"/>
        <v>4.1666666666666664E-2</v>
      </c>
      <c r="S419" s="66">
        <f t="shared" si="183"/>
        <v>4.1666666666666666E-3</v>
      </c>
      <c r="T419" s="66">
        <f t="shared" si="184"/>
        <v>0</v>
      </c>
      <c r="U419" s="52">
        <f>COUNTIF(L$2:L419,L419)</f>
        <v>202</v>
      </c>
      <c r="V419" s="52">
        <f t="shared" si="185"/>
        <v>418</v>
      </c>
      <c r="W419" s="67">
        <f t="shared" si="186"/>
        <v>4.583333333333333E-2</v>
      </c>
      <c r="X419" s="70">
        <f t="shared" si="187"/>
        <v>4.583333333333333E-2</v>
      </c>
      <c r="Y419" s="72" t="str">
        <f t="shared" si="196"/>
        <v/>
      </c>
      <c r="Z419" s="75" t="str">
        <f t="shared" si="188"/>
        <v/>
      </c>
      <c r="AA419" s="25"/>
      <c r="AB419" s="25"/>
      <c r="AC419" s="44" t="str">
        <f t="shared" si="189"/>
        <v/>
      </c>
      <c r="AD419" s="44" t="str">
        <f t="shared" si="190"/>
        <v/>
      </c>
      <c r="AE419" s="78" t="str">
        <f>IF(AD419="","",COUNTIF($AD$2:AD419,AD419))</f>
        <v/>
      </c>
      <c r="AF419" s="79" t="str">
        <f>IF(AD419="","",SUMIF(AD$2:AD419,AD419,G$2:G419))</f>
        <v/>
      </c>
      <c r="AG419" s="79" t="str">
        <f>IF(AK419&lt;&gt;"",COUNTIF($AK$1:AK418,AK419)+AK419,IF(AL419&lt;&gt;"",COUNTIF($AL$1:AL418,AL419)+AL419,""))</f>
        <v/>
      </c>
      <c r="AH419" s="79" t="str">
        <f t="shared" si="191"/>
        <v/>
      </c>
      <c r="AI419" s="79" t="str">
        <f>IF(AND(J419="M", AH419&lt;&gt;"U/A",AE419=Prizewinners!$J$1),AF419,"")</f>
        <v/>
      </c>
      <c r="AJ419" s="44" t="str">
        <f>IF(AND(J419="F",  AH419&lt;&gt;"U/A",AE419=Prizewinners!$J$16),AF419,"")</f>
        <v/>
      </c>
      <c r="AK419" s="44" t="str">
        <f t="shared" si="200"/>
        <v/>
      </c>
      <c r="AL419" s="44" t="str">
        <f t="shared" si="201"/>
        <v/>
      </c>
      <c r="AM419" s="44" t="str">
        <f t="shared" si="203"/>
        <v/>
      </c>
      <c r="AN419" s="44" t="str">
        <f t="shared" si="197"/>
        <v/>
      </c>
      <c r="AO419" s="44" t="str">
        <f t="shared" si="198"/>
        <v/>
      </c>
      <c r="AP419" s="44" t="str">
        <f t="shared" si="199"/>
        <v/>
      </c>
      <c r="AQ419" s="44" t="str">
        <f t="shared" si="202"/>
        <v/>
      </c>
    </row>
    <row r="420" spans="1:43">
      <c r="A420" s="51" t="str">
        <f t="shared" si="175"/>
        <v>,209</v>
      </c>
      <c r="B420" s="52" t="str">
        <f t="shared" si="176"/>
        <v>,203</v>
      </c>
      <c r="C420" s="50">
        <f t="shared" si="177"/>
        <v>419</v>
      </c>
      <c r="D420" s="7"/>
      <c r="E420" s="52">
        <f t="shared" si="178"/>
        <v>0</v>
      </c>
      <c r="F420" s="51">
        <f>COUNTIF(H$2:H420,H420)</f>
        <v>209</v>
      </c>
      <c r="G420" s="53">
        <f>COUNTIF(J$2:J420,J420)</f>
        <v>203</v>
      </c>
      <c r="H420" s="51" t="str">
        <f t="shared" si="179"/>
        <v/>
      </c>
      <c r="I420" s="52" t="str">
        <f t="shared" si="192"/>
        <v/>
      </c>
      <c r="J420" s="52" t="str">
        <f t="shared" si="193"/>
        <v/>
      </c>
      <c r="K420" s="56" t="str">
        <f t="shared" si="194"/>
        <v/>
      </c>
      <c r="L420" s="56" t="str">
        <f t="shared" si="195"/>
        <v/>
      </c>
      <c r="M420" s="7"/>
      <c r="N420" s="8"/>
      <c r="O420" s="7"/>
      <c r="P420" s="59">
        <f t="shared" si="180"/>
        <v>1</v>
      </c>
      <c r="Q420" s="59">
        <f t="shared" si="181"/>
        <v>6</v>
      </c>
      <c r="R420" s="63">
        <f t="shared" si="182"/>
        <v>4.1666666666666664E-2</v>
      </c>
      <c r="S420" s="66">
        <f t="shared" si="183"/>
        <v>4.1666666666666666E-3</v>
      </c>
      <c r="T420" s="66">
        <f t="shared" si="184"/>
        <v>0</v>
      </c>
      <c r="U420" s="52">
        <f>COUNTIF(L$2:L420,L420)</f>
        <v>203</v>
      </c>
      <c r="V420" s="52">
        <f t="shared" si="185"/>
        <v>419</v>
      </c>
      <c r="W420" s="67">
        <f t="shared" si="186"/>
        <v>4.583333333333333E-2</v>
      </c>
      <c r="X420" s="70">
        <f t="shared" si="187"/>
        <v>4.583333333333333E-2</v>
      </c>
      <c r="Y420" s="72" t="str">
        <f t="shared" si="196"/>
        <v/>
      </c>
      <c r="Z420" s="75" t="str">
        <f t="shared" si="188"/>
        <v/>
      </c>
      <c r="AA420" s="25"/>
      <c r="AB420" s="25"/>
      <c r="AC420" s="44" t="str">
        <f t="shared" si="189"/>
        <v/>
      </c>
      <c r="AD420" s="44" t="str">
        <f t="shared" si="190"/>
        <v/>
      </c>
      <c r="AE420" s="78" t="str">
        <f>IF(AD420="","",COUNTIF($AD$2:AD420,AD420))</f>
        <v/>
      </c>
      <c r="AF420" s="79" t="str">
        <f>IF(AD420="","",SUMIF(AD$2:AD420,AD420,G$2:G420))</f>
        <v/>
      </c>
      <c r="AG420" s="79" t="str">
        <f>IF(AK420&lt;&gt;"",COUNTIF($AK$1:AK419,AK420)+AK420,IF(AL420&lt;&gt;"",COUNTIF($AL$1:AL419,AL420)+AL420,""))</f>
        <v/>
      </c>
      <c r="AH420" s="79" t="str">
        <f t="shared" si="191"/>
        <v/>
      </c>
      <c r="AI420" s="79" t="str">
        <f>IF(AND(J420="M", AH420&lt;&gt;"U/A",AE420=Prizewinners!$J$1),AF420,"")</f>
        <v/>
      </c>
      <c r="AJ420" s="44" t="str">
        <f>IF(AND(J420="F",  AH420&lt;&gt;"U/A",AE420=Prizewinners!$J$16),AF420,"")</f>
        <v/>
      </c>
      <c r="AK420" s="44" t="str">
        <f t="shared" si="200"/>
        <v/>
      </c>
      <c r="AL420" s="44" t="str">
        <f t="shared" si="201"/>
        <v/>
      </c>
      <c r="AM420" s="44" t="str">
        <f t="shared" si="203"/>
        <v/>
      </c>
      <c r="AN420" s="44" t="str">
        <f t="shared" si="197"/>
        <v/>
      </c>
      <c r="AO420" s="44" t="str">
        <f t="shared" si="198"/>
        <v/>
      </c>
      <c r="AP420" s="44" t="str">
        <f t="shared" si="199"/>
        <v/>
      </c>
      <c r="AQ420" s="44" t="str">
        <f t="shared" si="202"/>
        <v/>
      </c>
    </row>
    <row r="421" spans="1:43">
      <c r="A421" s="51" t="str">
        <f t="shared" si="175"/>
        <v>,210</v>
      </c>
      <c r="B421" s="52" t="str">
        <f t="shared" si="176"/>
        <v>,204</v>
      </c>
      <c r="C421" s="50">
        <f t="shared" si="177"/>
        <v>420</v>
      </c>
      <c r="D421" s="7"/>
      <c r="E421" s="52">
        <f t="shared" si="178"/>
        <v>0</v>
      </c>
      <c r="F421" s="51">
        <f>COUNTIF(H$2:H421,H421)</f>
        <v>210</v>
      </c>
      <c r="G421" s="53">
        <f>COUNTIF(J$2:J421,J421)</f>
        <v>204</v>
      </c>
      <c r="H421" s="51" t="str">
        <f t="shared" si="179"/>
        <v/>
      </c>
      <c r="I421" s="52" t="str">
        <f t="shared" si="192"/>
        <v/>
      </c>
      <c r="J421" s="52" t="str">
        <f t="shared" si="193"/>
        <v/>
      </c>
      <c r="K421" s="56" t="str">
        <f t="shared" si="194"/>
        <v/>
      </c>
      <c r="L421" s="56" t="str">
        <f t="shared" si="195"/>
        <v/>
      </c>
      <c r="M421" s="7"/>
      <c r="N421" s="8"/>
      <c r="O421" s="7"/>
      <c r="P421" s="59">
        <f t="shared" si="180"/>
        <v>1</v>
      </c>
      <c r="Q421" s="59">
        <f t="shared" si="181"/>
        <v>6</v>
      </c>
      <c r="R421" s="63">
        <f t="shared" si="182"/>
        <v>4.1666666666666664E-2</v>
      </c>
      <c r="S421" s="66">
        <f t="shared" si="183"/>
        <v>4.1666666666666666E-3</v>
      </c>
      <c r="T421" s="66">
        <f t="shared" si="184"/>
        <v>0</v>
      </c>
      <c r="U421" s="52">
        <f>COUNTIF(L$2:L421,L421)</f>
        <v>204</v>
      </c>
      <c r="V421" s="52">
        <f t="shared" si="185"/>
        <v>420</v>
      </c>
      <c r="W421" s="67">
        <f t="shared" si="186"/>
        <v>4.583333333333333E-2</v>
      </c>
      <c r="X421" s="70">
        <f t="shared" si="187"/>
        <v>4.583333333333333E-2</v>
      </c>
      <c r="Y421" s="72" t="str">
        <f t="shared" si="196"/>
        <v/>
      </c>
      <c r="Z421" s="75" t="str">
        <f t="shared" si="188"/>
        <v/>
      </c>
      <c r="AA421" s="25"/>
      <c r="AB421" s="25"/>
      <c r="AC421" s="44" t="str">
        <f t="shared" si="189"/>
        <v/>
      </c>
      <c r="AD421" s="44" t="str">
        <f t="shared" si="190"/>
        <v/>
      </c>
      <c r="AE421" s="78" t="str">
        <f>IF(AD421="","",COUNTIF($AD$2:AD421,AD421))</f>
        <v/>
      </c>
      <c r="AF421" s="79" t="str">
        <f>IF(AD421="","",SUMIF(AD$2:AD421,AD421,G$2:G421))</f>
        <v/>
      </c>
      <c r="AG421" s="79" t="str">
        <f>IF(AK421&lt;&gt;"",COUNTIF($AK$1:AK420,AK421)+AK421,IF(AL421&lt;&gt;"",COUNTIF($AL$1:AL420,AL421)+AL421,""))</f>
        <v/>
      </c>
      <c r="AH421" s="79" t="str">
        <f t="shared" si="191"/>
        <v/>
      </c>
      <c r="AI421" s="79" t="str">
        <f>IF(AND(J421="M", AH421&lt;&gt;"U/A",AE421=Prizewinners!$J$1),AF421,"")</f>
        <v/>
      </c>
      <c r="AJ421" s="44" t="str">
        <f>IF(AND(J421="F",  AH421&lt;&gt;"U/A",AE421=Prizewinners!$J$16),AF421,"")</f>
        <v/>
      </c>
      <c r="AK421" s="44" t="str">
        <f t="shared" si="200"/>
        <v/>
      </c>
      <c r="AL421" s="44" t="str">
        <f t="shared" si="201"/>
        <v/>
      </c>
      <c r="AM421" s="44" t="str">
        <f t="shared" si="203"/>
        <v/>
      </c>
      <c r="AN421" s="44" t="str">
        <f t="shared" si="197"/>
        <v/>
      </c>
      <c r="AO421" s="44" t="str">
        <f t="shared" si="198"/>
        <v/>
      </c>
      <c r="AP421" s="44" t="str">
        <f t="shared" si="199"/>
        <v/>
      </c>
      <c r="AQ421" s="44" t="str">
        <f t="shared" si="202"/>
        <v/>
      </c>
    </row>
    <row r="422" spans="1:43">
      <c r="A422" s="51" t="str">
        <f t="shared" si="175"/>
        <v>,211</v>
      </c>
      <c r="B422" s="52" t="str">
        <f t="shared" si="176"/>
        <v>,205</v>
      </c>
      <c r="C422" s="50">
        <f t="shared" si="177"/>
        <v>421</v>
      </c>
      <c r="D422" s="7"/>
      <c r="E422" s="52">
        <f t="shared" si="178"/>
        <v>0</v>
      </c>
      <c r="F422" s="51">
        <f>COUNTIF(H$2:H422,H422)</f>
        <v>211</v>
      </c>
      <c r="G422" s="53">
        <f>COUNTIF(J$2:J422,J422)</f>
        <v>205</v>
      </c>
      <c r="H422" s="51" t="str">
        <f t="shared" si="179"/>
        <v/>
      </c>
      <c r="I422" s="52" t="str">
        <f t="shared" si="192"/>
        <v/>
      </c>
      <c r="J422" s="52" t="str">
        <f t="shared" si="193"/>
        <v/>
      </c>
      <c r="K422" s="56" t="str">
        <f t="shared" si="194"/>
        <v/>
      </c>
      <c r="L422" s="56" t="str">
        <f t="shared" si="195"/>
        <v/>
      </c>
      <c r="M422" s="7"/>
      <c r="N422" s="8"/>
      <c r="O422" s="7"/>
      <c r="P422" s="59">
        <f t="shared" si="180"/>
        <v>1</v>
      </c>
      <c r="Q422" s="59">
        <f t="shared" si="181"/>
        <v>6</v>
      </c>
      <c r="R422" s="63">
        <f t="shared" si="182"/>
        <v>4.1666666666666664E-2</v>
      </c>
      <c r="S422" s="66">
        <f t="shared" si="183"/>
        <v>4.1666666666666666E-3</v>
      </c>
      <c r="T422" s="66">
        <f t="shared" si="184"/>
        <v>0</v>
      </c>
      <c r="U422" s="52">
        <f>COUNTIF(L$2:L422,L422)</f>
        <v>205</v>
      </c>
      <c r="V422" s="52">
        <f t="shared" si="185"/>
        <v>421</v>
      </c>
      <c r="W422" s="67">
        <f t="shared" si="186"/>
        <v>4.583333333333333E-2</v>
      </c>
      <c r="X422" s="70">
        <f t="shared" si="187"/>
        <v>4.583333333333333E-2</v>
      </c>
      <c r="Y422" s="72" t="str">
        <f t="shared" si="196"/>
        <v/>
      </c>
      <c r="Z422" s="75" t="str">
        <f t="shared" si="188"/>
        <v/>
      </c>
      <c r="AA422" s="25"/>
      <c r="AB422" s="25"/>
      <c r="AC422" s="44" t="str">
        <f t="shared" si="189"/>
        <v/>
      </c>
      <c r="AD422" s="44" t="str">
        <f t="shared" si="190"/>
        <v/>
      </c>
      <c r="AE422" s="78" t="str">
        <f>IF(AD422="","",COUNTIF($AD$2:AD422,AD422))</f>
        <v/>
      </c>
      <c r="AF422" s="79" t="str">
        <f>IF(AD422="","",SUMIF(AD$2:AD422,AD422,G$2:G422))</f>
        <v/>
      </c>
      <c r="AG422" s="79" t="str">
        <f>IF(AK422&lt;&gt;"",COUNTIF($AK$1:AK421,AK422)+AK422,IF(AL422&lt;&gt;"",COUNTIF($AL$1:AL421,AL422)+AL422,""))</f>
        <v/>
      </c>
      <c r="AH422" s="79" t="str">
        <f t="shared" si="191"/>
        <v/>
      </c>
      <c r="AI422" s="79" t="str">
        <f>IF(AND(J422="M", AH422&lt;&gt;"U/A",AE422=Prizewinners!$J$1),AF422,"")</f>
        <v/>
      </c>
      <c r="AJ422" s="44" t="str">
        <f>IF(AND(J422="F",  AH422&lt;&gt;"U/A",AE422=Prizewinners!$J$16),AF422,"")</f>
        <v/>
      </c>
      <c r="AK422" s="44" t="str">
        <f t="shared" si="200"/>
        <v/>
      </c>
      <c r="AL422" s="44" t="str">
        <f t="shared" si="201"/>
        <v/>
      </c>
      <c r="AM422" s="44" t="str">
        <f t="shared" si="203"/>
        <v/>
      </c>
      <c r="AN422" s="44" t="str">
        <f t="shared" si="197"/>
        <v/>
      </c>
      <c r="AO422" s="44" t="str">
        <f t="shared" si="198"/>
        <v/>
      </c>
      <c r="AP422" s="44" t="str">
        <f t="shared" si="199"/>
        <v/>
      </c>
      <c r="AQ422" s="44" t="str">
        <f t="shared" si="202"/>
        <v/>
      </c>
    </row>
    <row r="423" spans="1:43">
      <c r="A423" s="51" t="str">
        <f t="shared" si="175"/>
        <v>,212</v>
      </c>
      <c r="B423" s="52" t="str">
        <f t="shared" si="176"/>
        <v>,206</v>
      </c>
      <c r="C423" s="50">
        <f t="shared" si="177"/>
        <v>422</v>
      </c>
      <c r="D423" s="7"/>
      <c r="E423" s="52">
        <f t="shared" si="178"/>
        <v>0</v>
      </c>
      <c r="F423" s="51">
        <f>COUNTIF(H$2:H423,H423)</f>
        <v>212</v>
      </c>
      <c r="G423" s="53">
        <f>COUNTIF(J$2:J423,J423)</f>
        <v>206</v>
      </c>
      <c r="H423" s="51" t="str">
        <f t="shared" si="179"/>
        <v/>
      </c>
      <c r="I423" s="52" t="str">
        <f t="shared" si="192"/>
        <v/>
      </c>
      <c r="J423" s="52" t="str">
        <f t="shared" si="193"/>
        <v/>
      </c>
      <c r="K423" s="56" t="str">
        <f t="shared" si="194"/>
        <v/>
      </c>
      <c r="L423" s="56" t="str">
        <f t="shared" si="195"/>
        <v/>
      </c>
      <c r="M423" s="7"/>
      <c r="N423" s="8"/>
      <c r="O423" s="7"/>
      <c r="P423" s="59">
        <f t="shared" si="180"/>
        <v>1</v>
      </c>
      <c r="Q423" s="59">
        <f t="shared" si="181"/>
        <v>6</v>
      </c>
      <c r="R423" s="63">
        <f t="shared" si="182"/>
        <v>4.1666666666666664E-2</v>
      </c>
      <c r="S423" s="66">
        <f t="shared" si="183"/>
        <v>4.1666666666666666E-3</v>
      </c>
      <c r="T423" s="66">
        <f t="shared" si="184"/>
        <v>0</v>
      </c>
      <c r="U423" s="52">
        <f>COUNTIF(L$2:L423,L423)</f>
        <v>206</v>
      </c>
      <c r="V423" s="52">
        <f t="shared" si="185"/>
        <v>422</v>
      </c>
      <c r="W423" s="67">
        <f t="shared" si="186"/>
        <v>4.583333333333333E-2</v>
      </c>
      <c r="X423" s="70">
        <f t="shared" si="187"/>
        <v>4.583333333333333E-2</v>
      </c>
      <c r="Y423" s="72" t="str">
        <f t="shared" si="196"/>
        <v/>
      </c>
      <c r="Z423" s="75" t="str">
        <f t="shared" si="188"/>
        <v/>
      </c>
      <c r="AA423" s="25"/>
      <c r="AB423" s="25"/>
      <c r="AC423" s="44" t="str">
        <f t="shared" si="189"/>
        <v/>
      </c>
      <c r="AD423" s="44" t="str">
        <f t="shared" si="190"/>
        <v/>
      </c>
      <c r="AE423" s="78" t="str">
        <f>IF(AD423="","",COUNTIF($AD$2:AD423,AD423))</f>
        <v/>
      </c>
      <c r="AF423" s="79" t="str">
        <f>IF(AD423="","",SUMIF(AD$2:AD423,AD423,G$2:G423))</f>
        <v/>
      </c>
      <c r="AG423" s="79" t="str">
        <f>IF(AK423&lt;&gt;"",COUNTIF($AK$1:AK422,AK423)+AK423,IF(AL423&lt;&gt;"",COUNTIF($AL$1:AL422,AL423)+AL423,""))</f>
        <v/>
      </c>
      <c r="AH423" s="79" t="str">
        <f t="shared" si="191"/>
        <v/>
      </c>
      <c r="AI423" s="79" t="str">
        <f>IF(AND(J423="M", AH423&lt;&gt;"U/A",AE423=Prizewinners!$J$1),AF423,"")</f>
        <v/>
      </c>
      <c r="AJ423" s="44" t="str">
        <f>IF(AND(J423="F",  AH423&lt;&gt;"U/A",AE423=Prizewinners!$J$16),AF423,"")</f>
        <v/>
      </c>
      <c r="AK423" s="44" t="str">
        <f t="shared" si="200"/>
        <v/>
      </c>
      <c r="AL423" s="44" t="str">
        <f t="shared" si="201"/>
        <v/>
      </c>
      <c r="AM423" s="44" t="str">
        <f t="shared" si="203"/>
        <v/>
      </c>
      <c r="AN423" s="44" t="str">
        <f t="shared" si="197"/>
        <v/>
      </c>
      <c r="AO423" s="44" t="str">
        <f t="shared" si="198"/>
        <v/>
      </c>
      <c r="AP423" s="44" t="str">
        <f t="shared" si="199"/>
        <v/>
      </c>
      <c r="AQ423" s="44" t="str">
        <f t="shared" si="202"/>
        <v/>
      </c>
    </row>
    <row r="424" spans="1:43">
      <c r="A424" s="51" t="str">
        <f t="shared" si="175"/>
        <v>,213</v>
      </c>
      <c r="B424" s="52" t="str">
        <f t="shared" si="176"/>
        <v>,207</v>
      </c>
      <c r="C424" s="50">
        <f t="shared" si="177"/>
        <v>423</v>
      </c>
      <c r="D424" s="7"/>
      <c r="E424" s="52">
        <f t="shared" si="178"/>
        <v>0</v>
      </c>
      <c r="F424" s="51">
        <f>COUNTIF(H$2:H424,H424)</f>
        <v>213</v>
      </c>
      <c r="G424" s="53">
        <f>COUNTIF(J$2:J424,J424)</f>
        <v>207</v>
      </c>
      <c r="H424" s="51" t="str">
        <f t="shared" si="179"/>
        <v/>
      </c>
      <c r="I424" s="52" t="str">
        <f t="shared" si="192"/>
        <v/>
      </c>
      <c r="J424" s="52" t="str">
        <f t="shared" si="193"/>
        <v/>
      </c>
      <c r="K424" s="56" t="str">
        <f t="shared" si="194"/>
        <v/>
      </c>
      <c r="L424" s="56" t="str">
        <f t="shared" si="195"/>
        <v/>
      </c>
      <c r="M424" s="7"/>
      <c r="N424" s="8"/>
      <c r="O424" s="7"/>
      <c r="P424" s="59">
        <f t="shared" si="180"/>
        <v>1</v>
      </c>
      <c r="Q424" s="59">
        <f t="shared" si="181"/>
        <v>6</v>
      </c>
      <c r="R424" s="63">
        <f t="shared" si="182"/>
        <v>4.1666666666666664E-2</v>
      </c>
      <c r="S424" s="66">
        <f t="shared" si="183"/>
        <v>4.1666666666666666E-3</v>
      </c>
      <c r="T424" s="66">
        <f t="shared" si="184"/>
        <v>0</v>
      </c>
      <c r="U424" s="52">
        <f>COUNTIF(L$2:L424,L424)</f>
        <v>207</v>
      </c>
      <c r="V424" s="52">
        <f t="shared" si="185"/>
        <v>423</v>
      </c>
      <c r="W424" s="67">
        <f t="shared" si="186"/>
        <v>4.583333333333333E-2</v>
      </c>
      <c r="X424" s="70">
        <f t="shared" si="187"/>
        <v>4.583333333333333E-2</v>
      </c>
      <c r="Y424" s="72" t="str">
        <f t="shared" si="196"/>
        <v/>
      </c>
      <c r="Z424" s="75" t="str">
        <f t="shared" si="188"/>
        <v/>
      </c>
      <c r="AA424" s="25"/>
      <c r="AB424" s="25"/>
      <c r="AC424" s="44" t="str">
        <f t="shared" si="189"/>
        <v/>
      </c>
      <c r="AD424" s="44" t="str">
        <f t="shared" si="190"/>
        <v/>
      </c>
      <c r="AE424" s="78" t="str">
        <f>IF(AD424="","",COUNTIF($AD$2:AD424,AD424))</f>
        <v/>
      </c>
      <c r="AF424" s="79" t="str">
        <f>IF(AD424="","",SUMIF(AD$2:AD424,AD424,G$2:G424))</f>
        <v/>
      </c>
      <c r="AG424" s="79" t="str">
        <f>IF(AK424&lt;&gt;"",COUNTIF($AK$1:AK423,AK424)+AK424,IF(AL424&lt;&gt;"",COUNTIF($AL$1:AL423,AL424)+AL424,""))</f>
        <v/>
      </c>
      <c r="AH424" s="79" t="str">
        <f t="shared" si="191"/>
        <v/>
      </c>
      <c r="AI424" s="79" t="str">
        <f>IF(AND(J424="M", AH424&lt;&gt;"U/A",AE424=Prizewinners!$J$1),AF424,"")</f>
        <v/>
      </c>
      <c r="AJ424" s="44" t="str">
        <f>IF(AND(J424="F",  AH424&lt;&gt;"U/A",AE424=Prizewinners!$J$16),AF424,"")</f>
        <v/>
      </c>
      <c r="AK424" s="44" t="str">
        <f t="shared" si="200"/>
        <v/>
      </c>
      <c r="AL424" s="44" t="str">
        <f t="shared" si="201"/>
        <v/>
      </c>
      <c r="AM424" s="44" t="str">
        <f t="shared" si="203"/>
        <v/>
      </c>
      <c r="AN424" s="44" t="str">
        <f t="shared" si="197"/>
        <v/>
      </c>
      <c r="AO424" s="44" t="str">
        <f t="shared" si="198"/>
        <v/>
      </c>
      <c r="AP424" s="44" t="str">
        <f t="shared" si="199"/>
        <v/>
      </c>
      <c r="AQ424" s="44" t="str">
        <f t="shared" si="202"/>
        <v/>
      </c>
    </row>
    <row r="425" spans="1:43">
      <c r="A425" s="51" t="str">
        <f t="shared" si="175"/>
        <v>,214</v>
      </c>
      <c r="B425" s="52" t="str">
        <f t="shared" si="176"/>
        <v>,208</v>
      </c>
      <c r="C425" s="50">
        <f t="shared" si="177"/>
        <v>424</v>
      </c>
      <c r="D425" s="7"/>
      <c r="E425" s="52">
        <f t="shared" si="178"/>
        <v>0</v>
      </c>
      <c r="F425" s="51">
        <f>COUNTIF(H$2:H425,H425)</f>
        <v>214</v>
      </c>
      <c r="G425" s="53">
        <f>COUNTIF(J$2:J425,J425)</f>
        <v>208</v>
      </c>
      <c r="H425" s="51" t="str">
        <f t="shared" si="179"/>
        <v/>
      </c>
      <c r="I425" s="52" t="str">
        <f t="shared" si="192"/>
        <v/>
      </c>
      <c r="J425" s="52" t="str">
        <f t="shared" si="193"/>
        <v/>
      </c>
      <c r="K425" s="56" t="str">
        <f t="shared" si="194"/>
        <v/>
      </c>
      <c r="L425" s="56" t="str">
        <f t="shared" si="195"/>
        <v/>
      </c>
      <c r="M425" s="7"/>
      <c r="N425" s="8"/>
      <c r="O425" s="7"/>
      <c r="P425" s="59">
        <f t="shared" si="180"/>
        <v>1</v>
      </c>
      <c r="Q425" s="59">
        <f t="shared" si="181"/>
        <v>6</v>
      </c>
      <c r="R425" s="63">
        <f t="shared" si="182"/>
        <v>4.1666666666666664E-2</v>
      </c>
      <c r="S425" s="66">
        <f t="shared" si="183"/>
        <v>4.1666666666666666E-3</v>
      </c>
      <c r="T425" s="66">
        <f t="shared" si="184"/>
        <v>0</v>
      </c>
      <c r="U425" s="52">
        <f>COUNTIF(L$2:L425,L425)</f>
        <v>208</v>
      </c>
      <c r="V425" s="52">
        <f t="shared" si="185"/>
        <v>424</v>
      </c>
      <c r="W425" s="67">
        <f t="shared" si="186"/>
        <v>4.583333333333333E-2</v>
      </c>
      <c r="X425" s="70">
        <f t="shared" si="187"/>
        <v>4.583333333333333E-2</v>
      </c>
      <c r="Y425" s="72" t="str">
        <f t="shared" si="196"/>
        <v/>
      </c>
      <c r="Z425" s="75" t="str">
        <f t="shared" si="188"/>
        <v/>
      </c>
      <c r="AA425" s="25"/>
      <c r="AB425" s="25"/>
      <c r="AC425" s="44" t="str">
        <f t="shared" si="189"/>
        <v/>
      </c>
      <c r="AD425" s="44" t="str">
        <f t="shared" si="190"/>
        <v/>
      </c>
      <c r="AE425" s="78" t="str">
        <f>IF(AD425="","",COUNTIF($AD$2:AD425,AD425))</f>
        <v/>
      </c>
      <c r="AF425" s="79" t="str">
        <f>IF(AD425="","",SUMIF(AD$2:AD425,AD425,G$2:G425))</f>
        <v/>
      </c>
      <c r="AG425" s="79" t="str">
        <f>IF(AK425&lt;&gt;"",COUNTIF($AK$1:AK424,AK425)+AK425,IF(AL425&lt;&gt;"",COUNTIF($AL$1:AL424,AL425)+AL425,""))</f>
        <v/>
      </c>
      <c r="AH425" s="79" t="str">
        <f t="shared" si="191"/>
        <v/>
      </c>
      <c r="AI425" s="79" t="str">
        <f>IF(AND(J425="M", AH425&lt;&gt;"U/A",AE425=Prizewinners!$J$1),AF425,"")</f>
        <v/>
      </c>
      <c r="AJ425" s="44" t="str">
        <f>IF(AND(J425="F",  AH425&lt;&gt;"U/A",AE425=Prizewinners!$J$16),AF425,"")</f>
        <v/>
      </c>
      <c r="AK425" s="44" t="str">
        <f t="shared" si="200"/>
        <v/>
      </c>
      <c r="AL425" s="44" t="str">
        <f t="shared" si="201"/>
        <v/>
      </c>
      <c r="AM425" s="44" t="str">
        <f t="shared" si="203"/>
        <v/>
      </c>
      <c r="AN425" s="44" t="str">
        <f t="shared" si="197"/>
        <v/>
      </c>
      <c r="AO425" s="44" t="str">
        <f t="shared" si="198"/>
        <v/>
      </c>
      <c r="AP425" s="44" t="str">
        <f t="shared" si="199"/>
        <v/>
      </c>
      <c r="AQ425" s="44" t="str">
        <f t="shared" si="202"/>
        <v/>
      </c>
    </row>
    <row r="426" spans="1:43">
      <c r="A426" s="51" t="str">
        <f t="shared" si="175"/>
        <v>,215</v>
      </c>
      <c r="B426" s="52" t="str">
        <f t="shared" si="176"/>
        <v>,209</v>
      </c>
      <c r="C426" s="50">
        <f t="shared" si="177"/>
        <v>425</v>
      </c>
      <c r="D426" s="7"/>
      <c r="E426" s="52">
        <f t="shared" si="178"/>
        <v>0</v>
      </c>
      <c r="F426" s="51">
        <f>COUNTIF(H$2:H426,H426)</f>
        <v>215</v>
      </c>
      <c r="G426" s="53">
        <f>COUNTIF(J$2:J426,J426)</f>
        <v>209</v>
      </c>
      <c r="H426" s="51" t="str">
        <f t="shared" si="179"/>
        <v/>
      </c>
      <c r="I426" s="52" t="str">
        <f t="shared" si="192"/>
        <v/>
      </c>
      <c r="J426" s="52" t="str">
        <f t="shared" si="193"/>
        <v/>
      </c>
      <c r="K426" s="56" t="str">
        <f t="shared" si="194"/>
        <v/>
      </c>
      <c r="L426" s="56" t="str">
        <f t="shared" si="195"/>
        <v/>
      </c>
      <c r="M426" s="7"/>
      <c r="N426" s="8"/>
      <c r="O426" s="7"/>
      <c r="P426" s="59">
        <f t="shared" si="180"/>
        <v>1</v>
      </c>
      <c r="Q426" s="59">
        <f t="shared" si="181"/>
        <v>6</v>
      </c>
      <c r="R426" s="63">
        <f t="shared" si="182"/>
        <v>4.1666666666666664E-2</v>
      </c>
      <c r="S426" s="66">
        <f t="shared" si="183"/>
        <v>4.1666666666666666E-3</v>
      </c>
      <c r="T426" s="66">
        <f t="shared" si="184"/>
        <v>0</v>
      </c>
      <c r="U426" s="52">
        <f>COUNTIF(L$2:L426,L426)</f>
        <v>209</v>
      </c>
      <c r="V426" s="52">
        <f t="shared" si="185"/>
        <v>425</v>
      </c>
      <c r="W426" s="67">
        <f t="shared" si="186"/>
        <v>4.583333333333333E-2</v>
      </c>
      <c r="X426" s="70">
        <f t="shared" si="187"/>
        <v>4.583333333333333E-2</v>
      </c>
      <c r="Y426" s="72" t="str">
        <f t="shared" si="196"/>
        <v/>
      </c>
      <c r="Z426" s="75" t="str">
        <f t="shared" si="188"/>
        <v/>
      </c>
      <c r="AA426" s="25"/>
      <c r="AB426" s="25"/>
      <c r="AC426" s="44" t="str">
        <f t="shared" si="189"/>
        <v/>
      </c>
      <c r="AD426" s="44" t="str">
        <f t="shared" si="190"/>
        <v/>
      </c>
      <c r="AE426" s="78" t="str">
        <f>IF(AD426="","",COUNTIF($AD$2:AD426,AD426))</f>
        <v/>
      </c>
      <c r="AF426" s="79" t="str">
        <f>IF(AD426="","",SUMIF(AD$2:AD426,AD426,G$2:G426))</f>
        <v/>
      </c>
      <c r="AG426" s="79" t="str">
        <f>IF(AK426&lt;&gt;"",COUNTIF($AK$1:AK425,AK426)+AK426,IF(AL426&lt;&gt;"",COUNTIF($AL$1:AL425,AL426)+AL426,""))</f>
        <v/>
      </c>
      <c r="AH426" s="79" t="str">
        <f t="shared" si="191"/>
        <v/>
      </c>
      <c r="AI426" s="79" t="str">
        <f>IF(AND(J426="M", AH426&lt;&gt;"U/A",AE426=Prizewinners!$J$1),AF426,"")</f>
        <v/>
      </c>
      <c r="AJ426" s="44" t="str">
        <f>IF(AND(J426="F",  AH426&lt;&gt;"U/A",AE426=Prizewinners!$J$16),AF426,"")</f>
        <v/>
      </c>
      <c r="AK426" s="44" t="str">
        <f t="shared" si="200"/>
        <v/>
      </c>
      <c r="AL426" s="44" t="str">
        <f t="shared" si="201"/>
        <v/>
      </c>
      <c r="AM426" s="44" t="str">
        <f t="shared" si="203"/>
        <v/>
      </c>
      <c r="AN426" s="44" t="str">
        <f t="shared" si="197"/>
        <v/>
      </c>
      <c r="AO426" s="44" t="str">
        <f t="shared" si="198"/>
        <v/>
      </c>
      <c r="AP426" s="44" t="str">
        <f t="shared" si="199"/>
        <v/>
      </c>
      <c r="AQ426" s="44" t="str">
        <f t="shared" si="202"/>
        <v/>
      </c>
    </row>
    <row r="427" spans="1:43">
      <c r="A427" s="51" t="str">
        <f t="shared" si="175"/>
        <v>,216</v>
      </c>
      <c r="B427" s="52" t="str">
        <f t="shared" si="176"/>
        <v>,210</v>
      </c>
      <c r="C427" s="50">
        <f t="shared" si="177"/>
        <v>426</v>
      </c>
      <c r="D427" s="7"/>
      <c r="E427" s="52">
        <f t="shared" si="178"/>
        <v>0</v>
      </c>
      <c r="F427" s="51">
        <f>COUNTIF(H$2:H427,H427)</f>
        <v>216</v>
      </c>
      <c r="G427" s="53">
        <f>COUNTIF(J$2:J427,J427)</f>
        <v>210</v>
      </c>
      <c r="H427" s="51" t="str">
        <f t="shared" si="179"/>
        <v/>
      </c>
      <c r="I427" s="52" t="str">
        <f t="shared" si="192"/>
        <v/>
      </c>
      <c r="J427" s="52" t="str">
        <f t="shared" si="193"/>
        <v/>
      </c>
      <c r="K427" s="56" t="str">
        <f t="shared" si="194"/>
        <v/>
      </c>
      <c r="L427" s="56" t="str">
        <f t="shared" si="195"/>
        <v/>
      </c>
      <c r="M427" s="7"/>
      <c r="N427" s="8"/>
      <c r="O427" s="7"/>
      <c r="P427" s="59">
        <f t="shared" si="180"/>
        <v>1</v>
      </c>
      <c r="Q427" s="59">
        <f t="shared" si="181"/>
        <v>6</v>
      </c>
      <c r="R427" s="63">
        <f t="shared" si="182"/>
        <v>4.1666666666666664E-2</v>
      </c>
      <c r="S427" s="66">
        <f t="shared" si="183"/>
        <v>4.1666666666666666E-3</v>
      </c>
      <c r="T427" s="66">
        <f t="shared" si="184"/>
        <v>0</v>
      </c>
      <c r="U427" s="52">
        <f>COUNTIF(L$2:L427,L427)</f>
        <v>210</v>
      </c>
      <c r="V427" s="52">
        <f t="shared" si="185"/>
        <v>426</v>
      </c>
      <c r="W427" s="67">
        <f t="shared" si="186"/>
        <v>4.583333333333333E-2</v>
      </c>
      <c r="X427" s="70">
        <f t="shared" si="187"/>
        <v>4.583333333333333E-2</v>
      </c>
      <c r="Y427" s="72" t="str">
        <f t="shared" si="196"/>
        <v/>
      </c>
      <c r="Z427" s="75" t="str">
        <f t="shared" si="188"/>
        <v/>
      </c>
      <c r="AA427" s="25"/>
      <c r="AB427" s="25"/>
      <c r="AC427" s="44" t="str">
        <f t="shared" si="189"/>
        <v/>
      </c>
      <c r="AD427" s="44" t="str">
        <f t="shared" si="190"/>
        <v/>
      </c>
      <c r="AE427" s="78" t="str">
        <f>IF(AD427="","",COUNTIF($AD$2:AD427,AD427))</f>
        <v/>
      </c>
      <c r="AF427" s="79" t="str">
        <f>IF(AD427="","",SUMIF(AD$2:AD427,AD427,G$2:G427))</f>
        <v/>
      </c>
      <c r="AG427" s="79" t="str">
        <f>IF(AK427&lt;&gt;"",COUNTIF($AK$1:AK426,AK427)+AK427,IF(AL427&lt;&gt;"",COUNTIF($AL$1:AL426,AL427)+AL427,""))</f>
        <v/>
      </c>
      <c r="AH427" s="79" t="str">
        <f t="shared" si="191"/>
        <v/>
      </c>
      <c r="AI427" s="79" t="str">
        <f>IF(AND(J427="M", AH427&lt;&gt;"U/A",AE427=Prizewinners!$J$1),AF427,"")</f>
        <v/>
      </c>
      <c r="AJ427" s="44" t="str">
        <f>IF(AND(J427="F",  AH427&lt;&gt;"U/A",AE427=Prizewinners!$J$16),AF427,"")</f>
        <v/>
      </c>
      <c r="AK427" s="44" t="str">
        <f t="shared" si="200"/>
        <v/>
      </c>
      <c r="AL427" s="44" t="str">
        <f t="shared" si="201"/>
        <v/>
      </c>
      <c r="AM427" s="44" t="str">
        <f t="shared" si="203"/>
        <v/>
      </c>
      <c r="AN427" s="44" t="str">
        <f t="shared" si="197"/>
        <v/>
      </c>
      <c r="AO427" s="44" t="str">
        <f t="shared" si="198"/>
        <v/>
      </c>
      <c r="AP427" s="44" t="str">
        <f t="shared" si="199"/>
        <v/>
      </c>
      <c r="AQ427" s="44" t="str">
        <f t="shared" si="202"/>
        <v/>
      </c>
    </row>
    <row r="428" spans="1:43">
      <c r="A428" s="51" t="str">
        <f t="shared" si="175"/>
        <v>,217</v>
      </c>
      <c r="B428" s="52" t="str">
        <f t="shared" si="176"/>
        <v>,211</v>
      </c>
      <c r="C428" s="50">
        <f t="shared" si="177"/>
        <v>427</v>
      </c>
      <c r="D428" s="7"/>
      <c r="E428" s="52">
        <f t="shared" si="178"/>
        <v>0</v>
      </c>
      <c r="F428" s="51">
        <f>COUNTIF(H$2:H428,H428)</f>
        <v>217</v>
      </c>
      <c r="G428" s="53">
        <f>COUNTIF(J$2:J428,J428)</f>
        <v>211</v>
      </c>
      <c r="H428" s="51" t="str">
        <f t="shared" si="179"/>
        <v/>
      </c>
      <c r="I428" s="52" t="str">
        <f t="shared" si="192"/>
        <v/>
      </c>
      <c r="J428" s="52" t="str">
        <f t="shared" si="193"/>
        <v/>
      </c>
      <c r="K428" s="56" t="str">
        <f t="shared" si="194"/>
        <v/>
      </c>
      <c r="L428" s="56" t="str">
        <f t="shared" si="195"/>
        <v/>
      </c>
      <c r="M428" s="7"/>
      <c r="N428" s="8"/>
      <c r="O428" s="7"/>
      <c r="P428" s="59">
        <f t="shared" si="180"/>
        <v>1</v>
      </c>
      <c r="Q428" s="59">
        <f t="shared" si="181"/>
        <v>6</v>
      </c>
      <c r="R428" s="63">
        <f t="shared" si="182"/>
        <v>4.1666666666666664E-2</v>
      </c>
      <c r="S428" s="66">
        <f t="shared" si="183"/>
        <v>4.1666666666666666E-3</v>
      </c>
      <c r="T428" s="66">
        <f t="shared" si="184"/>
        <v>0</v>
      </c>
      <c r="U428" s="52">
        <f>COUNTIF(L$2:L428,L428)</f>
        <v>211</v>
      </c>
      <c r="V428" s="52">
        <f t="shared" si="185"/>
        <v>427</v>
      </c>
      <c r="W428" s="67">
        <f t="shared" si="186"/>
        <v>4.583333333333333E-2</v>
      </c>
      <c r="X428" s="70">
        <f t="shared" si="187"/>
        <v>4.583333333333333E-2</v>
      </c>
      <c r="Y428" s="72" t="str">
        <f t="shared" si="196"/>
        <v/>
      </c>
      <c r="Z428" s="75" t="str">
        <f t="shared" si="188"/>
        <v/>
      </c>
      <c r="AA428" s="25"/>
      <c r="AB428" s="25"/>
      <c r="AC428" s="44" t="str">
        <f t="shared" si="189"/>
        <v/>
      </c>
      <c r="AD428" s="44" t="str">
        <f t="shared" si="190"/>
        <v/>
      </c>
      <c r="AE428" s="78" t="str">
        <f>IF(AD428="","",COUNTIF($AD$2:AD428,AD428))</f>
        <v/>
      </c>
      <c r="AF428" s="79" t="str">
        <f>IF(AD428="","",SUMIF(AD$2:AD428,AD428,G$2:G428))</f>
        <v/>
      </c>
      <c r="AG428" s="79" t="str">
        <f>IF(AK428&lt;&gt;"",COUNTIF($AK$1:AK427,AK428)+AK428,IF(AL428&lt;&gt;"",COUNTIF($AL$1:AL427,AL428)+AL428,""))</f>
        <v/>
      </c>
      <c r="AH428" s="79" t="str">
        <f t="shared" si="191"/>
        <v/>
      </c>
      <c r="AI428" s="79" t="str">
        <f>IF(AND(J428="M", AH428&lt;&gt;"U/A",AE428=Prizewinners!$J$1),AF428,"")</f>
        <v/>
      </c>
      <c r="AJ428" s="44" t="str">
        <f>IF(AND(J428="F",  AH428&lt;&gt;"U/A",AE428=Prizewinners!$J$16),AF428,"")</f>
        <v/>
      </c>
      <c r="AK428" s="44" t="str">
        <f t="shared" si="200"/>
        <v/>
      </c>
      <c r="AL428" s="44" t="str">
        <f t="shared" si="201"/>
        <v/>
      </c>
      <c r="AM428" s="44" t="str">
        <f t="shared" si="203"/>
        <v/>
      </c>
      <c r="AN428" s="44" t="str">
        <f t="shared" si="197"/>
        <v/>
      </c>
      <c r="AO428" s="44" t="str">
        <f t="shared" si="198"/>
        <v/>
      </c>
      <c r="AP428" s="44" t="str">
        <f t="shared" si="199"/>
        <v/>
      </c>
      <c r="AQ428" s="44" t="str">
        <f t="shared" si="202"/>
        <v/>
      </c>
    </row>
    <row r="429" spans="1:43">
      <c r="A429" s="51" t="str">
        <f t="shared" si="175"/>
        <v>,218</v>
      </c>
      <c r="B429" s="52" t="str">
        <f t="shared" si="176"/>
        <v>,212</v>
      </c>
      <c r="C429" s="50">
        <f t="shared" si="177"/>
        <v>428</v>
      </c>
      <c r="D429" s="7"/>
      <c r="E429" s="52">
        <f t="shared" si="178"/>
        <v>0</v>
      </c>
      <c r="F429" s="51">
        <f>COUNTIF(H$2:H429,H429)</f>
        <v>218</v>
      </c>
      <c r="G429" s="53">
        <f>COUNTIF(J$2:J429,J429)</f>
        <v>212</v>
      </c>
      <c r="H429" s="51" t="str">
        <f t="shared" si="179"/>
        <v/>
      </c>
      <c r="I429" s="52" t="str">
        <f t="shared" si="192"/>
        <v/>
      </c>
      <c r="J429" s="52" t="str">
        <f t="shared" si="193"/>
        <v/>
      </c>
      <c r="K429" s="56" t="str">
        <f t="shared" si="194"/>
        <v/>
      </c>
      <c r="L429" s="56" t="str">
        <f t="shared" si="195"/>
        <v/>
      </c>
      <c r="M429" s="7"/>
      <c r="N429" s="8"/>
      <c r="O429" s="7"/>
      <c r="P429" s="59">
        <f t="shared" si="180"/>
        <v>1</v>
      </c>
      <c r="Q429" s="59">
        <f t="shared" si="181"/>
        <v>6</v>
      </c>
      <c r="R429" s="63">
        <f t="shared" si="182"/>
        <v>4.1666666666666664E-2</v>
      </c>
      <c r="S429" s="66">
        <f t="shared" si="183"/>
        <v>4.1666666666666666E-3</v>
      </c>
      <c r="T429" s="66">
        <f t="shared" si="184"/>
        <v>0</v>
      </c>
      <c r="U429" s="52">
        <f>COUNTIF(L$2:L429,L429)</f>
        <v>212</v>
      </c>
      <c r="V429" s="52">
        <f t="shared" si="185"/>
        <v>428</v>
      </c>
      <c r="W429" s="67">
        <f t="shared" si="186"/>
        <v>4.583333333333333E-2</v>
      </c>
      <c r="X429" s="70">
        <f t="shared" si="187"/>
        <v>4.583333333333333E-2</v>
      </c>
      <c r="Y429" s="72" t="str">
        <f t="shared" si="196"/>
        <v/>
      </c>
      <c r="Z429" s="75" t="str">
        <f t="shared" si="188"/>
        <v/>
      </c>
      <c r="AA429" s="25"/>
      <c r="AB429" s="25"/>
      <c r="AC429" s="44" t="str">
        <f t="shared" si="189"/>
        <v/>
      </c>
      <c r="AD429" s="44" t="str">
        <f t="shared" si="190"/>
        <v/>
      </c>
      <c r="AE429" s="78" t="str">
        <f>IF(AD429="","",COUNTIF($AD$2:AD429,AD429))</f>
        <v/>
      </c>
      <c r="AF429" s="79" t="str">
        <f>IF(AD429="","",SUMIF(AD$2:AD429,AD429,G$2:G429))</f>
        <v/>
      </c>
      <c r="AG429" s="79" t="str">
        <f>IF(AK429&lt;&gt;"",COUNTIF($AK$1:AK428,AK429)+AK429,IF(AL429&lt;&gt;"",COUNTIF($AL$1:AL428,AL429)+AL429,""))</f>
        <v/>
      </c>
      <c r="AH429" s="79" t="str">
        <f t="shared" si="191"/>
        <v/>
      </c>
      <c r="AI429" s="79" t="str">
        <f>IF(AND(J429="M", AH429&lt;&gt;"U/A",AE429=Prizewinners!$J$1),AF429,"")</f>
        <v/>
      </c>
      <c r="AJ429" s="44" t="str">
        <f>IF(AND(J429="F",  AH429&lt;&gt;"U/A",AE429=Prizewinners!$J$16),AF429,"")</f>
        <v/>
      </c>
      <c r="AK429" s="44" t="str">
        <f t="shared" si="200"/>
        <v/>
      </c>
      <c r="AL429" s="44" t="str">
        <f t="shared" si="201"/>
        <v/>
      </c>
      <c r="AM429" s="44" t="str">
        <f t="shared" si="203"/>
        <v/>
      </c>
      <c r="AN429" s="44" t="str">
        <f t="shared" si="197"/>
        <v/>
      </c>
      <c r="AO429" s="44" t="str">
        <f t="shared" si="198"/>
        <v/>
      </c>
      <c r="AP429" s="44" t="str">
        <f t="shared" si="199"/>
        <v/>
      </c>
      <c r="AQ429" s="44" t="str">
        <f t="shared" si="202"/>
        <v/>
      </c>
    </row>
    <row r="430" spans="1:43">
      <c r="A430" s="51" t="str">
        <f t="shared" si="175"/>
        <v>,219</v>
      </c>
      <c r="B430" s="52" t="str">
        <f t="shared" si="176"/>
        <v>,213</v>
      </c>
      <c r="C430" s="50">
        <f t="shared" si="177"/>
        <v>429</v>
      </c>
      <c r="D430" s="7"/>
      <c r="E430" s="52">
        <f t="shared" si="178"/>
        <v>0</v>
      </c>
      <c r="F430" s="51">
        <f>COUNTIF(H$2:H430,H430)</f>
        <v>219</v>
      </c>
      <c r="G430" s="53">
        <f>COUNTIF(J$2:J430,J430)</f>
        <v>213</v>
      </c>
      <c r="H430" s="51" t="str">
        <f t="shared" si="179"/>
        <v/>
      </c>
      <c r="I430" s="52" t="str">
        <f t="shared" si="192"/>
        <v/>
      </c>
      <c r="J430" s="52" t="str">
        <f t="shared" si="193"/>
        <v/>
      </c>
      <c r="K430" s="56" t="str">
        <f t="shared" si="194"/>
        <v/>
      </c>
      <c r="L430" s="56" t="str">
        <f t="shared" si="195"/>
        <v/>
      </c>
      <c r="M430" s="7"/>
      <c r="N430" s="8"/>
      <c r="O430" s="7"/>
      <c r="P430" s="59">
        <f t="shared" si="180"/>
        <v>1</v>
      </c>
      <c r="Q430" s="59">
        <f t="shared" si="181"/>
        <v>6</v>
      </c>
      <c r="R430" s="63">
        <f t="shared" si="182"/>
        <v>4.1666666666666664E-2</v>
      </c>
      <c r="S430" s="66">
        <f t="shared" si="183"/>
        <v>4.1666666666666666E-3</v>
      </c>
      <c r="T430" s="66">
        <f t="shared" si="184"/>
        <v>0</v>
      </c>
      <c r="U430" s="52">
        <f>COUNTIF(L$2:L430,L430)</f>
        <v>213</v>
      </c>
      <c r="V430" s="52">
        <f t="shared" si="185"/>
        <v>429</v>
      </c>
      <c r="W430" s="67">
        <f t="shared" si="186"/>
        <v>4.583333333333333E-2</v>
      </c>
      <c r="X430" s="70">
        <f t="shared" si="187"/>
        <v>4.583333333333333E-2</v>
      </c>
      <c r="Y430" s="72" t="str">
        <f t="shared" si="196"/>
        <v/>
      </c>
      <c r="Z430" s="75" t="str">
        <f t="shared" si="188"/>
        <v/>
      </c>
      <c r="AA430" s="25"/>
      <c r="AB430" s="25"/>
      <c r="AC430" s="44" t="str">
        <f t="shared" si="189"/>
        <v/>
      </c>
      <c r="AD430" s="44" t="str">
        <f t="shared" si="190"/>
        <v/>
      </c>
      <c r="AE430" s="78" t="str">
        <f>IF(AD430="","",COUNTIF($AD$2:AD430,AD430))</f>
        <v/>
      </c>
      <c r="AF430" s="79" t="str">
        <f>IF(AD430="","",SUMIF(AD$2:AD430,AD430,G$2:G430))</f>
        <v/>
      </c>
      <c r="AG430" s="79" t="str">
        <f>IF(AK430&lt;&gt;"",COUNTIF($AK$1:AK429,AK430)+AK430,IF(AL430&lt;&gt;"",COUNTIF($AL$1:AL429,AL430)+AL430,""))</f>
        <v/>
      </c>
      <c r="AH430" s="79" t="str">
        <f t="shared" si="191"/>
        <v/>
      </c>
      <c r="AI430" s="79" t="str">
        <f>IF(AND(J430="M", AH430&lt;&gt;"U/A",AE430=Prizewinners!$J$1),AF430,"")</f>
        <v/>
      </c>
      <c r="AJ430" s="44" t="str">
        <f>IF(AND(J430="F",  AH430&lt;&gt;"U/A",AE430=Prizewinners!$J$16),AF430,"")</f>
        <v/>
      </c>
      <c r="AK430" s="44" t="str">
        <f t="shared" si="200"/>
        <v/>
      </c>
      <c r="AL430" s="44" t="str">
        <f t="shared" si="201"/>
        <v/>
      </c>
      <c r="AM430" s="44" t="str">
        <f t="shared" si="203"/>
        <v/>
      </c>
      <c r="AN430" s="44" t="str">
        <f t="shared" si="197"/>
        <v/>
      </c>
      <c r="AO430" s="44" t="str">
        <f t="shared" si="198"/>
        <v/>
      </c>
      <c r="AP430" s="44" t="str">
        <f t="shared" si="199"/>
        <v/>
      </c>
      <c r="AQ430" s="44" t="str">
        <f t="shared" si="202"/>
        <v/>
      </c>
    </row>
    <row r="431" spans="1:43">
      <c r="A431" s="51" t="str">
        <f t="shared" si="175"/>
        <v>,220</v>
      </c>
      <c r="B431" s="52" t="str">
        <f t="shared" si="176"/>
        <v>,214</v>
      </c>
      <c r="C431" s="50">
        <f t="shared" si="177"/>
        <v>430</v>
      </c>
      <c r="D431" s="7"/>
      <c r="E431" s="52">
        <f t="shared" si="178"/>
        <v>0</v>
      </c>
      <c r="F431" s="51">
        <f>COUNTIF(H$2:H431,H431)</f>
        <v>220</v>
      </c>
      <c r="G431" s="53">
        <f>COUNTIF(J$2:J431,J431)</f>
        <v>214</v>
      </c>
      <c r="H431" s="51" t="str">
        <f t="shared" si="179"/>
        <v/>
      </c>
      <c r="I431" s="52" t="str">
        <f t="shared" si="192"/>
        <v/>
      </c>
      <c r="J431" s="52" t="str">
        <f t="shared" si="193"/>
        <v/>
      </c>
      <c r="K431" s="56" t="str">
        <f t="shared" si="194"/>
        <v/>
      </c>
      <c r="L431" s="56" t="str">
        <f t="shared" si="195"/>
        <v/>
      </c>
      <c r="M431" s="7"/>
      <c r="N431" s="8"/>
      <c r="O431" s="7"/>
      <c r="P431" s="59">
        <f t="shared" si="180"/>
        <v>1</v>
      </c>
      <c r="Q431" s="59">
        <f t="shared" si="181"/>
        <v>6</v>
      </c>
      <c r="R431" s="63">
        <f t="shared" si="182"/>
        <v>4.1666666666666664E-2</v>
      </c>
      <c r="S431" s="66">
        <f t="shared" si="183"/>
        <v>4.1666666666666666E-3</v>
      </c>
      <c r="T431" s="66">
        <f t="shared" si="184"/>
        <v>0</v>
      </c>
      <c r="U431" s="52">
        <f>COUNTIF(L$2:L431,L431)</f>
        <v>214</v>
      </c>
      <c r="V431" s="52">
        <f t="shared" si="185"/>
        <v>430</v>
      </c>
      <c r="W431" s="67">
        <f t="shared" si="186"/>
        <v>4.583333333333333E-2</v>
      </c>
      <c r="X431" s="70">
        <f t="shared" si="187"/>
        <v>4.583333333333333E-2</v>
      </c>
      <c r="Y431" s="72" t="str">
        <f t="shared" si="196"/>
        <v/>
      </c>
      <c r="Z431" s="75" t="str">
        <f t="shared" si="188"/>
        <v/>
      </c>
      <c r="AA431" s="25"/>
      <c r="AB431" s="25"/>
      <c r="AC431" s="44" t="str">
        <f t="shared" si="189"/>
        <v/>
      </c>
      <c r="AD431" s="44" t="str">
        <f t="shared" si="190"/>
        <v/>
      </c>
      <c r="AE431" s="78" t="str">
        <f>IF(AD431="","",COUNTIF($AD$2:AD431,AD431))</f>
        <v/>
      </c>
      <c r="AF431" s="79" t="str">
        <f>IF(AD431="","",SUMIF(AD$2:AD431,AD431,G$2:G431))</f>
        <v/>
      </c>
      <c r="AG431" s="79" t="str">
        <f>IF(AK431&lt;&gt;"",COUNTIF($AK$1:AK430,AK431)+AK431,IF(AL431&lt;&gt;"",COUNTIF($AL$1:AL430,AL431)+AL431,""))</f>
        <v/>
      </c>
      <c r="AH431" s="79" t="str">
        <f t="shared" si="191"/>
        <v/>
      </c>
      <c r="AI431" s="79" t="str">
        <f>IF(AND(J431="M", AH431&lt;&gt;"U/A",AE431=Prizewinners!$J$1),AF431,"")</f>
        <v/>
      </c>
      <c r="AJ431" s="44" t="str">
        <f>IF(AND(J431="F",  AH431&lt;&gt;"U/A",AE431=Prizewinners!$J$16),AF431,"")</f>
        <v/>
      </c>
      <c r="AK431" s="44" t="str">
        <f t="shared" si="200"/>
        <v/>
      </c>
      <c r="AL431" s="44" t="str">
        <f t="shared" si="201"/>
        <v/>
      </c>
      <c r="AM431" s="44" t="str">
        <f t="shared" si="203"/>
        <v/>
      </c>
      <c r="AN431" s="44" t="str">
        <f t="shared" si="197"/>
        <v/>
      </c>
      <c r="AO431" s="44" t="str">
        <f t="shared" si="198"/>
        <v/>
      </c>
      <c r="AP431" s="44" t="str">
        <f t="shared" si="199"/>
        <v/>
      </c>
      <c r="AQ431" s="44" t="str">
        <f t="shared" si="202"/>
        <v/>
      </c>
    </row>
    <row r="432" spans="1:43">
      <c r="A432" s="51" t="str">
        <f t="shared" si="175"/>
        <v>,221</v>
      </c>
      <c r="B432" s="52" t="str">
        <f t="shared" si="176"/>
        <v>,215</v>
      </c>
      <c r="C432" s="50">
        <f t="shared" si="177"/>
        <v>431</v>
      </c>
      <c r="D432" s="7"/>
      <c r="E432" s="52">
        <f t="shared" si="178"/>
        <v>0</v>
      </c>
      <c r="F432" s="51">
        <f>COUNTIF(H$2:H432,H432)</f>
        <v>221</v>
      </c>
      <c r="G432" s="53">
        <f>COUNTIF(J$2:J432,J432)</f>
        <v>215</v>
      </c>
      <c r="H432" s="51" t="str">
        <f t="shared" si="179"/>
        <v/>
      </c>
      <c r="I432" s="52" t="str">
        <f t="shared" si="192"/>
        <v/>
      </c>
      <c r="J432" s="52" t="str">
        <f t="shared" si="193"/>
        <v/>
      </c>
      <c r="K432" s="56" t="str">
        <f t="shared" si="194"/>
        <v/>
      </c>
      <c r="L432" s="56" t="str">
        <f t="shared" si="195"/>
        <v/>
      </c>
      <c r="M432" s="7"/>
      <c r="N432" s="8"/>
      <c r="O432" s="7"/>
      <c r="P432" s="59">
        <f t="shared" si="180"/>
        <v>1</v>
      </c>
      <c r="Q432" s="59">
        <f t="shared" si="181"/>
        <v>6</v>
      </c>
      <c r="R432" s="63">
        <f t="shared" si="182"/>
        <v>4.1666666666666664E-2</v>
      </c>
      <c r="S432" s="66">
        <f t="shared" si="183"/>
        <v>4.1666666666666666E-3</v>
      </c>
      <c r="T432" s="66">
        <f t="shared" si="184"/>
        <v>0</v>
      </c>
      <c r="U432" s="52">
        <f>COUNTIF(L$2:L432,L432)</f>
        <v>215</v>
      </c>
      <c r="V432" s="52">
        <f t="shared" si="185"/>
        <v>431</v>
      </c>
      <c r="W432" s="67">
        <f t="shared" si="186"/>
        <v>4.583333333333333E-2</v>
      </c>
      <c r="X432" s="70">
        <f t="shared" si="187"/>
        <v>4.583333333333333E-2</v>
      </c>
      <c r="Y432" s="72" t="str">
        <f t="shared" si="196"/>
        <v/>
      </c>
      <c r="Z432" s="75" t="str">
        <f t="shared" si="188"/>
        <v/>
      </c>
      <c r="AA432" s="25"/>
      <c r="AB432" s="25"/>
      <c r="AC432" s="44" t="str">
        <f t="shared" si="189"/>
        <v/>
      </c>
      <c r="AD432" s="44" t="str">
        <f t="shared" si="190"/>
        <v/>
      </c>
      <c r="AE432" s="78" t="str">
        <f>IF(AD432="","",COUNTIF($AD$2:AD432,AD432))</f>
        <v/>
      </c>
      <c r="AF432" s="79" t="str">
        <f>IF(AD432="","",SUMIF(AD$2:AD432,AD432,G$2:G432))</f>
        <v/>
      </c>
      <c r="AG432" s="79" t="str">
        <f>IF(AK432&lt;&gt;"",COUNTIF($AK$1:AK431,AK432)+AK432,IF(AL432&lt;&gt;"",COUNTIF($AL$1:AL431,AL432)+AL432,""))</f>
        <v/>
      </c>
      <c r="AH432" s="79" t="str">
        <f t="shared" si="191"/>
        <v/>
      </c>
      <c r="AI432" s="79" t="str">
        <f>IF(AND(J432="M", AH432&lt;&gt;"U/A",AE432=Prizewinners!$J$1),AF432,"")</f>
        <v/>
      </c>
      <c r="AJ432" s="44" t="str">
        <f>IF(AND(J432="F",  AH432&lt;&gt;"U/A",AE432=Prizewinners!$J$16),AF432,"")</f>
        <v/>
      </c>
      <c r="AK432" s="44" t="str">
        <f t="shared" si="200"/>
        <v/>
      </c>
      <c r="AL432" s="44" t="str">
        <f t="shared" si="201"/>
        <v/>
      </c>
      <c r="AM432" s="44" t="str">
        <f t="shared" si="203"/>
        <v/>
      </c>
      <c r="AN432" s="44" t="str">
        <f t="shared" si="197"/>
        <v/>
      </c>
      <c r="AO432" s="44" t="str">
        <f t="shared" si="198"/>
        <v/>
      </c>
      <c r="AP432" s="44" t="str">
        <f t="shared" si="199"/>
        <v/>
      </c>
      <c r="AQ432" s="44" t="str">
        <f t="shared" si="202"/>
        <v/>
      </c>
    </row>
    <row r="433" spans="1:43">
      <c r="A433" s="51" t="str">
        <f t="shared" si="175"/>
        <v>,222</v>
      </c>
      <c r="B433" s="52" t="str">
        <f t="shared" si="176"/>
        <v>,216</v>
      </c>
      <c r="C433" s="50">
        <f t="shared" si="177"/>
        <v>432</v>
      </c>
      <c r="D433" s="7"/>
      <c r="E433" s="52">
        <f t="shared" si="178"/>
        <v>0</v>
      </c>
      <c r="F433" s="51">
        <f>COUNTIF(H$2:H433,H433)</f>
        <v>222</v>
      </c>
      <c r="G433" s="53">
        <f>COUNTIF(J$2:J433,J433)</f>
        <v>216</v>
      </c>
      <c r="H433" s="51" t="str">
        <f t="shared" si="179"/>
        <v/>
      </c>
      <c r="I433" s="52" t="str">
        <f t="shared" si="192"/>
        <v/>
      </c>
      <c r="J433" s="52" t="str">
        <f t="shared" si="193"/>
        <v/>
      </c>
      <c r="K433" s="56" t="str">
        <f t="shared" si="194"/>
        <v/>
      </c>
      <c r="L433" s="56" t="str">
        <f t="shared" si="195"/>
        <v/>
      </c>
      <c r="M433" s="7"/>
      <c r="N433" s="8"/>
      <c r="O433" s="7"/>
      <c r="P433" s="59">
        <f t="shared" si="180"/>
        <v>1</v>
      </c>
      <c r="Q433" s="59">
        <f t="shared" si="181"/>
        <v>6</v>
      </c>
      <c r="R433" s="63">
        <f t="shared" si="182"/>
        <v>4.1666666666666664E-2</v>
      </c>
      <c r="S433" s="66">
        <f t="shared" si="183"/>
        <v>4.1666666666666666E-3</v>
      </c>
      <c r="T433" s="66">
        <f t="shared" si="184"/>
        <v>0</v>
      </c>
      <c r="U433" s="52">
        <f>COUNTIF(L$2:L433,L433)</f>
        <v>216</v>
      </c>
      <c r="V433" s="52">
        <f t="shared" si="185"/>
        <v>432</v>
      </c>
      <c r="W433" s="67">
        <f t="shared" si="186"/>
        <v>4.583333333333333E-2</v>
      </c>
      <c r="X433" s="70">
        <f t="shared" si="187"/>
        <v>4.583333333333333E-2</v>
      </c>
      <c r="Y433" s="72" t="str">
        <f t="shared" si="196"/>
        <v/>
      </c>
      <c r="Z433" s="75" t="str">
        <f t="shared" si="188"/>
        <v/>
      </c>
      <c r="AA433" s="25"/>
      <c r="AB433" s="25"/>
      <c r="AC433" s="44" t="str">
        <f t="shared" si="189"/>
        <v/>
      </c>
      <c r="AD433" s="44" t="str">
        <f t="shared" si="190"/>
        <v/>
      </c>
      <c r="AE433" s="78" t="str">
        <f>IF(AD433="","",COUNTIF($AD$2:AD433,AD433))</f>
        <v/>
      </c>
      <c r="AF433" s="79" t="str">
        <f>IF(AD433="","",SUMIF(AD$2:AD433,AD433,G$2:G433))</f>
        <v/>
      </c>
      <c r="AG433" s="79" t="str">
        <f>IF(AK433&lt;&gt;"",COUNTIF($AK$1:AK432,AK433)+AK433,IF(AL433&lt;&gt;"",COUNTIF($AL$1:AL432,AL433)+AL433,""))</f>
        <v/>
      </c>
      <c r="AH433" s="79" t="str">
        <f t="shared" si="191"/>
        <v/>
      </c>
      <c r="AI433" s="79" t="str">
        <f>IF(AND(J433="M", AH433&lt;&gt;"U/A",AE433=Prizewinners!$J$1),AF433,"")</f>
        <v/>
      </c>
      <c r="AJ433" s="44" t="str">
        <f>IF(AND(J433="F",  AH433&lt;&gt;"U/A",AE433=Prizewinners!$J$16),AF433,"")</f>
        <v/>
      </c>
      <c r="AK433" s="44" t="str">
        <f t="shared" si="200"/>
        <v/>
      </c>
      <c r="AL433" s="44" t="str">
        <f t="shared" si="201"/>
        <v/>
      </c>
      <c r="AM433" s="44" t="str">
        <f t="shared" si="203"/>
        <v/>
      </c>
      <c r="AN433" s="44" t="str">
        <f t="shared" si="197"/>
        <v/>
      </c>
      <c r="AO433" s="44" t="str">
        <f t="shared" si="198"/>
        <v/>
      </c>
      <c r="AP433" s="44" t="str">
        <f t="shared" si="199"/>
        <v/>
      </c>
      <c r="AQ433" s="44" t="str">
        <f t="shared" si="202"/>
        <v/>
      </c>
    </row>
    <row r="434" spans="1:43">
      <c r="A434" s="51" t="str">
        <f t="shared" si="175"/>
        <v>,223</v>
      </c>
      <c r="B434" s="52" t="str">
        <f t="shared" si="176"/>
        <v>,217</v>
      </c>
      <c r="C434" s="50">
        <f t="shared" si="177"/>
        <v>433</v>
      </c>
      <c r="D434" s="7"/>
      <c r="E434" s="52">
        <f t="shared" si="178"/>
        <v>0</v>
      </c>
      <c r="F434" s="51">
        <f>COUNTIF(H$2:H434,H434)</f>
        <v>223</v>
      </c>
      <c r="G434" s="53">
        <f>COUNTIF(J$2:J434,J434)</f>
        <v>217</v>
      </c>
      <c r="H434" s="51" t="str">
        <f t="shared" si="179"/>
        <v/>
      </c>
      <c r="I434" s="52" t="str">
        <f t="shared" si="192"/>
        <v/>
      </c>
      <c r="J434" s="52" t="str">
        <f t="shared" si="193"/>
        <v/>
      </c>
      <c r="K434" s="56" t="str">
        <f t="shared" si="194"/>
        <v/>
      </c>
      <c r="L434" s="56" t="str">
        <f t="shared" si="195"/>
        <v/>
      </c>
      <c r="M434" s="7"/>
      <c r="N434" s="8"/>
      <c r="O434" s="7"/>
      <c r="P434" s="59">
        <f t="shared" si="180"/>
        <v>1</v>
      </c>
      <c r="Q434" s="59">
        <f t="shared" si="181"/>
        <v>6</v>
      </c>
      <c r="R434" s="63">
        <f t="shared" si="182"/>
        <v>4.1666666666666664E-2</v>
      </c>
      <c r="S434" s="66">
        <f t="shared" si="183"/>
        <v>4.1666666666666666E-3</v>
      </c>
      <c r="T434" s="66">
        <f t="shared" si="184"/>
        <v>0</v>
      </c>
      <c r="U434" s="52">
        <f>COUNTIF(L$2:L434,L434)</f>
        <v>217</v>
      </c>
      <c r="V434" s="52">
        <f t="shared" si="185"/>
        <v>433</v>
      </c>
      <c r="W434" s="67">
        <f t="shared" si="186"/>
        <v>4.583333333333333E-2</v>
      </c>
      <c r="X434" s="70">
        <f t="shared" si="187"/>
        <v>4.583333333333333E-2</v>
      </c>
      <c r="Y434" s="72" t="str">
        <f t="shared" si="196"/>
        <v/>
      </c>
      <c r="Z434" s="75" t="str">
        <f t="shared" si="188"/>
        <v/>
      </c>
      <c r="AA434" s="25"/>
      <c r="AB434" s="25"/>
      <c r="AC434" s="44" t="str">
        <f t="shared" si="189"/>
        <v/>
      </c>
      <c r="AD434" s="44" t="str">
        <f t="shared" si="190"/>
        <v/>
      </c>
      <c r="AE434" s="78" t="str">
        <f>IF(AD434="","",COUNTIF($AD$2:AD434,AD434))</f>
        <v/>
      </c>
      <c r="AF434" s="79" t="str">
        <f>IF(AD434="","",SUMIF(AD$2:AD434,AD434,G$2:G434))</f>
        <v/>
      </c>
      <c r="AG434" s="79" t="str">
        <f>IF(AK434&lt;&gt;"",COUNTIF($AK$1:AK433,AK434)+AK434,IF(AL434&lt;&gt;"",COUNTIF($AL$1:AL433,AL434)+AL434,""))</f>
        <v/>
      </c>
      <c r="AH434" s="79" t="str">
        <f t="shared" si="191"/>
        <v/>
      </c>
      <c r="AI434" s="79" t="str">
        <f>IF(AND(J434="M", AH434&lt;&gt;"U/A",AE434=Prizewinners!$J$1),AF434,"")</f>
        <v/>
      </c>
      <c r="AJ434" s="44" t="str">
        <f>IF(AND(J434="F",  AH434&lt;&gt;"U/A",AE434=Prizewinners!$J$16),AF434,"")</f>
        <v/>
      </c>
      <c r="AK434" s="44" t="str">
        <f t="shared" si="200"/>
        <v/>
      </c>
      <c r="AL434" s="44" t="str">
        <f t="shared" si="201"/>
        <v/>
      </c>
      <c r="AM434" s="44" t="str">
        <f t="shared" si="203"/>
        <v/>
      </c>
      <c r="AN434" s="44" t="str">
        <f t="shared" si="197"/>
        <v/>
      </c>
      <c r="AO434" s="44" t="str">
        <f t="shared" si="198"/>
        <v/>
      </c>
      <c r="AP434" s="44" t="str">
        <f t="shared" si="199"/>
        <v/>
      </c>
      <c r="AQ434" s="44" t="str">
        <f t="shared" si="202"/>
        <v/>
      </c>
    </row>
    <row r="435" spans="1:43">
      <c r="A435" s="51" t="str">
        <f t="shared" si="175"/>
        <v>,224</v>
      </c>
      <c r="B435" s="52" t="str">
        <f t="shared" si="176"/>
        <v>,218</v>
      </c>
      <c r="C435" s="50">
        <f t="shared" si="177"/>
        <v>434</v>
      </c>
      <c r="D435" s="7"/>
      <c r="E435" s="52">
        <f t="shared" si="178"/>
        <v>0</v>
      </c>
      <c r="F435" s="51">
        <f>COUNTIF(H$2:H435,H435)</f>
        <v>224</v>
      </c>
      <c r="G435" s="53">
        <f>COUNTIF(J$2:J435,J435)</f>
        <v>218</v>
      </c>
      <c r="H435" s="51" t="str">
        <f t="shared" si="179"/>
        <v/>
      </c>
      <c r="I435" s="52" t="str">
        <f t="shared" si="192"/>
        <v/>
      </c>
      <c r="J435" s="52" t="str">
        <f t="shared" si="193"/>
        <v/>
      </c>
      <c r="K435" s="56" t="str">
        <f t="shared" si="194"/>
        <v/>
      </c>
      <c r="L435" s="56" t="str">
        <f t="shared" si="195"/>
        <v/>
      </c>
      <c r="M435" s="7"/>
      <c r="N435" s="8"/>
      <c r="O435" s="7"/>
      <c r="P435" s="59">
        <f t="shared" si="180"/>
        <v>1</v>
      </c>
      <c r="Q435" s="59">
        <f t="shared" si="181"/>
        <v>6</v>
      </c>
      <c r="R435" s="63">
        <f t="shared" si="182"/>
        <v>4.1666666666666664E-2</v>
      </c>
      <c r="S435" s="66">
        <f t="shared" si="183"/>
        <v>4.1666666666666666E-3</v>
      </c>
      <c r="T435" s="66">
        <f t="shared" si="184"/>
        <v>0</v>
      </c>
      <c r="U435" s="52">
        <f>COUNTIF(L$2:L435,L435)</f>
        <v>218</v>
      </c>
      <c r="V435" s="52">
        <f t="shared" si="185"/>
        <v>434</v>
      </c>
      <c r="W435" s="67">
        <f t="shared" si="186"/>
        <v>4.583333333333333E-2</v>
      </c>
      <c r="X435" s="70">
        <f t="shared" si="187"/>
        <v>4.583333333333333E-2</v>
      </c>
      <c r="Y435" s="72" t="str">
        <f t="shared" si="196"/>
        <v/>
      </c>
      <c r="Z435" s="75" t="str">
        <f t="shared" si="188"/>
        <v/>
      </c>
      <c r="AA435" s="25"/>
      <c r="AB435" s="25"/>
      <c r="AC435" s="44" t="str">
        <f t="shared" si="189"/>
        <v/>
      </c>
      <c r="AD435" s="44" t="str">
        <f t="shared" si="190"/>
        <v/>
      </c>
      <c r="AE435" s="78" t="str">
        <f>IF(AD435="","",COUNTIF($AD$2:AD435,AD435))</f>
        <v/>
      </c>
      <c r="AF435" s="79" t="str">
        <f>IF(AD435="","",SUMIF(AD$2:AD435,AD435,G$2:G435))</f>
        <v/>
      </c>
      <c r="AG435" s="79" t="str">
        <f>IF(AK435&lt;&gt;"",COUNTIF($AK$1:AK434,AK435)+AK435,IF(AL435&lt;&gt;"",COUNTIF($AL$1:AL434,AL435)+AL435,""))</f>
        <v/>
      </c>
      <c r="AH435" s="79" t="str">
        <f t="shared" si="191"/>
        <v/>
      </c>
      <c r="AI435" s="79" t="str">
        <f>IF(AND(J435="M", AH435&lt;&gt;"U/A",AE435=Prizewinners!$J$1),AF435,"")</f>
        <v/>
      </c>
      <c r="AJ435" s="44" t="str">
        <f>IF(AND(J435="F",  AH435&lt;&gt;"U/A",AE435=Prizewinners!$J$16),AF435,"")</f>
        <v/>
      </c>
      <c r="AK435" s="44" t="str">
        <f t="shared" si="200"/>
        <v/>
      </c>
      <c r="AL435" s="44" t="str">
        <f t="shared" si="201"/>
        <v/>
      </c>
      <c r="AM435" s="44" t="str">
        <f t="shared" si="203"/>
        <v/>
      </c>
      <c r="AN435" s="44" t="str">
        <f t="shared" si="197"/>
        <v/>
      </c>
      <c r="AO435" s="44" t="str">
        <f t="shared" si="198"/>
        <v/>
      </c>
      <c r="AP435" s="44" t="str">
        <f t="shared" si="199"/>
        <v/>
      </c>
      <c r="AQ435" s="44" t="str">
        <f t="shared" si="202"/>
        <v/>
      </c>
    </row>
    <row r="436" spans="1:43">
      <c r="A436" s="51" t="str">
        <f t="shared" si="175"/>
        <v>,225</v>
      </c>
      <c r="B436" s="52" t="str">
        <f t="shared" si="176"/>
        <v>,219</v>
      </c>
      <c r="C436" s="50">
        <f t="shared" si="177"/>
        <v>435</v>
      </c>
      <c r="D436" s="7"/>
      <c r="E436" s="52">
        <f t="shared" si="178"/>
        <v>0</v>
      </c>
      <c r="F436" s="51">
        <f>COUNTIF(H$2:H436,H436)</f>
        <v>225</v>
      </c>
      <c r="G436" s="53">
        <f>COUNTIF(J$2:J436,J436)</f>
        <v>219</v>
      </c>
      <c r="H436" s="51" t="str">
        <f t="shared" si="179"/>
        <v/>
      </c>
      <c r="I436" s="52" t="str">
        <f t="shared" si="192"/>
        <v/>
      </c>
      <c r="J436" s="52" t="str">
        <f t="shared" si="193"/>
        <v/>
      </c>
      <c r="K436" s="56" t="str">
        <f t="shared" si="194"/>
        <v/>
      </c>
      <c r="L436" s="56" t="str">
        <f t="shared" si="195"/>
        <v/>
      </c>
      <c r="M436" s="7"/>
      <c r="N436" s="8"/>
      <c r="O436" s="7"/>
      <c r="P436" s="59">
        <f t="shared" si="180"/>
        <v>1</v>
      </c>
      <c r="Q436" s="59">
        <f t="shared" si="181"/>
        <v>6</v>
      </c>
      <c r="R436" s="63">
        <f t="shared" si="182"/>
        <v>4.1666666666666664E-2</v>
      </c>
      <c r="S436" s="66">
        <f t="shared" si="183"/>
        <v>4.1666666666666666E-3</v>
      </c>
      <c r="T436" s="66">
        <f t="shared" si="184"/>
        <v>0</v>
      </c>
      <c r="U436" s="52">
        <f>COUNTIF(L$2:L436,L436)</f>
        <v>219</v>
      </c>
      <c r="V436" s="52">
        <f t="shared" si="185"/>
        <v>435</v>
      </c>
      <c r="W436" s="67">
        <f t="shared" si="186"/>
        <v>4.583333333333333E-2</v>
      </c>
      <c r="X436" s="70">
        <f t="shared" si="187"/>
        <v>4.583333333333333E-2</v>
      </c>
      <c r="Y436" s="72" t="str">
        <f t="shared" si="196"/>
        <v/>
      </c>
      <c r="Z436" s="75" t="str">
        <f t="shared" si="188"/>
        <v/>
      </c>
      <c r="AA436" s="25"/>
      <c r="AB436" s="25"/>
      <c r="AC436" s="44" t="str">
        <f t="shared" si="189"/>
        <v/>
      </c>
      <c r="AD436" s="44" t="str">
        <f t="shared" si="190"/>
        <v/>
      </c>
      <c r="AE436" s="78" t="str">
        <f>IF(AD436="","",COUNTIF($AD$2:AD436,AD436))</f>
        <v/>
      </c>
      <c r="AF436" s="79" t="str">
        <f>IF(AD436="","",SUMIF(AD$2:AD436,AD436,G$2:G436))</f>
        <v/>
      </c>
      <c r="AG436" s="79" t="str">
        <f>IF(AK436&lt;&gt;"",COUNTIF($AK$1:AK435,AK436)+AK436,IF(AL436&lt;&gt;"",COUNTIF($AL$1:AL435,AL436)+AL436,""))</f>
        <v/>
      </c>
      <c r="AH436" s="79" t="str">
        <f t="shared" si="191"/>
        <v/>
      </c>
      <c r="AI436" s="79" t="str">
        <f>IF(AND(J436="M", AH436&lt;&gt;"U/A",AE436=Prizewinners!$J$1),AF436,"")</f>
        <v/>
      </c>
      <c r="AJ436" s="44" t="str">
        <f>IF(AND(J436="F",  AH436&lt;&gt;"U/A",AE436=Prizewinners!$J$16),AF436,"")</f>
        <v/>
      </c>
      <c r="AK436" s="44" t="str">
        <f t="shared" si="200"/>
        <v/>
      </c>
      <c r="AL436" s="44" t="str">
        <f t="shared" si="201"/>
        <v/>
      </c>
      <c r="AM436" s="44" t="str">
        <f t="shared" si="203"/>
        <v/>
      </c>
      <c r="AN436" s="44" t="str">
        <f t="shared" si="197"/>
        <v/>
      </c>
      <c r="AO436" s="44" t="str">
        <f t="shared" si="198"/>
        <v/>
      </c>
      <c r="AP436" s="44" t="str">
        <f t="shared" si="199"/>
        <v/>
      </c>
      <c r="AQ436" s="44" t="str">
        <f t="shared" si="202"/>
        <v/>
      </c>
    </row>
    <row r="437" spans="1:43">
      <c r="A437" s="51" t="str">
        <f t="shared" si="175"/>
        <v>,226</v>
      </c>
      <c r="B437" s="52" t="str">
        <f t="shared" si="176"/>
        <v>,220</v>
      </c>
      <c r="C437" s="50">
        <f t="shared" si="177"/>
        <v>436</v>
      </c>
      <c r="D437" s="7"/>
      <c r="E437" s="52">
        <f t="shared" si="178"/>
        <v>0</v>
      </c>
      <c r="F437" s="51">
        <f>COUNTIF(H$2:H437,H437)</f>
        <v>226</v>
      </c>
      <c r="G437" s="53">
        <f>COUNTIF(J$2:J437,J437)</f>
        <v>220</v>
      </c>
      <c r="H437" s="51" t="str">
        <f t="shared" si="179"/>
        <v/>
      </c>
      <c r="I437" s="52" t="str">
        <f t="shared" si="192"/>
        <v/>
      </c>
      <c r="J437" s="52" t="str">
        <f t="shared" si="193"/>
        <v/>
      </c>
      <c r="K437" s="56" t="str">
        <f t="shared" si="194"/>
        <v/>
      </c>
      <c r="L437" s="56" t="str">
        <f t="shared" si="195"/>
        <v/>
      </c>
      <c r="M437" s="7"/>
      <c r="N437" s="8"/>
      <c r="O437" s="7"/>
      <c r="P437" s="59">
        <f t="shared" si="180"/>
        <v>1</v>
      </c>
      <c r="Q437" s="59">
        <f t="shared" si="181"/>
        <v>6</v>
      </c>
      <c r="R437" s="63">
        <f t="shared" si="182"/>
        <v>4.1666666666666664E-2</v>
      </c>
      <c r="S437" s="66">
        <f t="shared" si="183"/>
        <v>4.1666666666666666E-3</v>
      </c>
      <c r="T437" s="66">
        <f t="shared" si="184"/>
        <v>0</v>
      </c>
      <c r="U437" s="52">
        <f>COUNTIF(L$2:L437,L437)</f>
        <v>220</v>
      </c>
      <c r="V437" s="52">
        <f t="shared" si="185"/>
        <v>436</v>
      </c>
      <c r="W437" s="67">
        <f t="shared" si="186"/>
        <v>4.583333333333333E-2</v>
      </c>
      <c r="X437" s="70">
        <f t="shared" si="187"/>
        <v>4.583333333333333E-2</v>
      </c>
      <c r="Y437" s="72" t="str">
        <f t="shared" si="196"/>
        <v/>
      </c>
      <c r="Z437" s="75" t="str">
        <f t="shared" si="188"/>
        <v/>
      </c>
      <c r="AA437" s="25"/>
      <c r="AB437" s="25"/>
      <c r="AC437" s="44" t="str">
        <f t="shared" si="189"/>
        <v/>
      </c>
      <c r="AD437" s="44" t="str">
        <f t="shared" si="190"/>
        <v/>
      </c>
      <c r="AE437" s="78" t="str">
        <f>IF(AD437="","",COUNTIF($AD$2:AD437,AD437))</f>
        <v/>
      </c>
      <c r="AF437" s="79" t="str">
        <f>IF(AD437="","",SUMIF(AD$2:AD437,AD437,G$2:G437))</f>
        <v/>
      </c>
      <c r="AG437" s="79" t="str">
        <f>IF(AK437&lt;&gt;"",COUNTIF($AK$1:AK436,AK437)+AK437,IF(AL437&lt;&gt;"",COUNTIF($AL$1:AL436,AL437)+AL437,""))</f>
        <v/>
      </c>
      <c r="AH437" s="79" t="str">
        <f t="shared" si="191"/>
        <v/>
      </c>
      <c r="AI437" s="79" t="str">
        <f>IF(AND(J437="M", AH437&lt;&gt;"U/A",AE437=Prizewinners!$J$1),AF437,"")</f>
        <v/>
      </c>
      <c r="AJ437" s="44" t="str">
        <f>IF(AND(J437="F",  AH437&lt;&gt;"U/A",AE437=Prizewinners!$J$16),AF437,"")</f>
        <v/>
      </c>
      <c r="AK437" s="44" t="str">
        <f t="shared" si="200"/>
        <v/>
      </c>
      <c r="AL437" s="44" t="str">
        <f t="shared" si="201"/>
        <v/>
      </c>
      <c r="AM437" s="44" t="str">
        <f t="shared" si="203"/>
        <v/>
      </c>
      <c r="AN437" s="44" t="str">
        <f t="shared" si="197"/>
        <v/>
      </c>
      <c r="AO437" s="44" t="str">
        <f t="shared" si="198"/>
        <v/>
      </c>
      <c r="AP437" s="44" t="str">
        <f t="shared" si="199"/>
        <v/>
      </c>
      <c r="AQ437" s="44" t="str">
        <f t="shared" si="202"/>
        <v/>
      </c>
    </row>
    <row r="438" spans="1:43">
      <c r="A438" s="51" t="str">
        <f t="shared" si="175"/>
        <v>,227</v>
      </c>
      <c r="B438" s="52" t="str">
        <f t="shared" si="176"/>
        <v>,221</v>
      </c>
      <c r="C438" s="50">
        <f t="shared" si="177"/>
        <v>437</v>
      </c>
      <c r="D438" s="7"/>
      <c r="E438" s="52">
        <f t="shared" si="178"/>
        <v>0</v>
      </c>
      <c r="F438" s="51">
        <f>COUNTIF(H$2:H438,H438)</f>
        <v>227</v>
      </c>
      <c r="G438" s="53">
        <f>COUNTIF(J$2:J438,J438)</f>
        <v>221</v>
      </c>
      <c r="H438" s="51" t="str">
        <f t="shared" si="179"/>
        <v/>
      </c>
      <c r="I438" s="52" t="str">
        <f t="shared" si="192"/>
        <v/>
      </c>
      <c r="J438" s="52" t="str">
        <f t="shared" si="193"/>
        <v/>
      </c>
      <c r="K438" s="56" t="str">
        <f t="shared" si="194"/>
        <v/>
      </c>
      <c r="L438" s="56" t="str">
        <f t="shared" si="195"/>
        <v/>
      </c>
      <c r="M438" s="7"/>
      <c r="N438" s="8"/>
      <c r="O438" s="7"/>
      <c r="P438" s="59">
        <f t="shared" si="180"/>
        <v>1</v>
      </c>
      <c r="Q438" s="59">
        <f t="shared" si="181"/>
        <v>6</v>
      </c>
      <c r="R438" s="63">
        <f t="shared" si="182"/>
        <v>4.1666666666666664E-2</v>
      </c>
      <c r="S438" s="66">
        <f t="shared" si="183"/>
        <v>4.1666666666666666E-3</v>
      </c>
      <c r="T438" s="66">
        <f t="shared" si="184"/>
        <v>0</v>
      </c>
      <c r="U438" s="52">
        <f>COUNTIF(L$2:L438,L438)</f>
        <v>221</v>
      </c>
      <c r="V438" s="52">
        <f t="shared" si="185"/>
        <v>437</v>
      </c>
      <c r="W438" s="67">
        <f t="shared" si="186"/>
        <v>4.583333333333333E-2</v>
      </c>
      <c r="X438" s="70">
        <f t="shared" si="187"/>
        <v>4.583333333333333E-2</v>
      </c>
      <c r="Y438" s="72" t="str">
        <f t="shared" si="196"/>
        <v/>
      </c>
      <c r="Z438" s="75" t="str">
        <f t="shared" si="188"/>
        <v/>
      </c>
      <c r="AA438" s="25"/>
      <c r="AB438" s="25"/>
      <c r="AC438" s="44" t="str">
        <f t="shared" si="189"/>
        <v/>
      </c>
      <c r="AD438" s="44" t="str">
        <f t="shared" si="190"/>
        <v/>
      </c>
      <c r="AE438" s="78" t="str">
        <f>IF(AD438="","",COUNTIF($AD$2:AD438,AD438))</f>
        <v/>
      </c>
      <c r="AF438" s="79" t="str">
        <f>IF(AD438="","",SUMIF(AD$2:AD438,AD438,G$2:G438))</f>
        <v/>
      </c>
      <c r="AG438" s="79" t="str">
        <f>IF(AK438&lt;&gt;"",COUNTIF($AK$1:AK437,AK438)+AK438,IF(AL438&lt;&gt;"",COUNTIF($AL$1:AL437,AL438)+AL438,""))</f>
        <v/>
      </c>
      <c r="AH438" s="79" t="str">
        <f t="shared" si="191"/>
        <v/>
      </c>
      <c r="AI438" s="79" t="str">
        <f>IF(AND(J438="M", AH438&lt;&gt;"U/A",AE438=Prizewinners!$J$1),AF438,"")</f>
        <v/>
      </c>
      <c r="AJ438" s="44" t="str">
        <f>IF(AND(J438="F",  AH438&lt;&gt;"U/A",AE438=Prizewinners!$J$16),AF438,"")</f>
        <v/>
      </c>
      <c r="AK438" s="44" t="str">
        <f t="shared" si="200"/>
        <v/>
      </c>
      <c r="AL438" s="44" t="str">
        <f t="shared" si="201"/>
        <v/>
      </c>
      <c r="AM438" s="44" t="str">
        <f t="shared" si="203"/>
        <v/>
      </c>
      <c r="AN438" s="44" t="str">
        <f t="shared" si="197"/>
        <v/>
      </c>
      <c r="AO438" s="44" t="str">
        <f t="shared" si="198"/>
        <v/>
      </c>
      <c r="AP438" s="44" t="str">
        <f t="shared" si="199"/>
        <v/>
      </c>
      <c r="AQ438" s="44" t="str">
        <f t="shared" si="202"/>
        <v/>
      </c>
    </row>
    <row r="439" spans="1:43">
      <c r="A439" s="51" t="str">
        <f t="shared" si="175"/>
        <v>,228</v>
      </c>
      <c r="B439" s="52" t="str">
        <f t="shared" si="176"/>
        <v>,222</v>
      </c>
      <c r="C439" s="50">
        <f t="shared" si="177"/>
        <v>438</v>
      </c>
      <c r="D439" s="7"/>
      <c r="E439" s="52">
        <f t="shared" si="178"/>
        <v>0</v>
      </c>
      <c r="F439" s="51">
        <f>COUNTIF(H$2:H439,H439)</f>
        <v>228</v>
      </c>
      <c r="G439" s="53">
        <f>COUNTIF(J$2:J439,J439)</f>
        <v>222</v>
      </c>
      <c r="H439" s="51" t="str">
        <f t="shared" si="179"/>
        <v/>
      </c>
      <c r="I439" s="52" t="str">
        <f t="shared" si="192"/>
        <v/>
      </c>
      <c r="J439" s="52" t="str">
        <f t="shared" si="193"/>
        <v/>
      </c>
      <c r="K439" s="56" t="str">
        <f t="shared" si="194"/>
        <v/>
      </c>
      <c r="L439" s="56" t="str">
        <f t="shared" si="195"/>
        <v/>
      </c>
      <c r="M439" s="7"/>
      <c r="N439" s="8"/>
      <c r="O439" s="7"/>
      <c r="P439" s="59">
        <f t="shared" si="180"/>
        <v>1</v>
      </c>
      <c r="Q439" s="59">
        <f t="shared" si="181"/>
        <v>6</v>
      </c>
      <c r="R439" s="63">
        <f t="shared" si="182"/>
        <v>4.1666666666666664E-2</v>
      </c>
      <c r="S439" s="66">
        <f t="shared" si="183"/>
        <v>4.1666666666666666E-3</v>
      </c>
      <c r="T439" s="66">
        <f t="shared" si="184"/>
        <v>0</v>
      </c>
      <c r="U439" s="52">
        <f>COUNTIF(L$2:L439,L439)</f>
        <v>222</v>
      </c>
      <c r="V439" s="52">
        <f t="shared" si="185"/>
        <v>438</v>
      </c>
      <c r="W439" s="67">
        <f t="shared" si="186"/>
        <v>4.583333333333333E-2</v>
      </c>
      <c r="X439" s="70">
        <f t="shared" si="187"/>
        <v>4.583333333333333E-2</v>
      </c>
      <c r="Y439" s="72" t="str">
        <f t="shared" si="196"/>
        <v/>
      </c>
      <c r="Z439" s="75" t="str">
        <f t="shared" si="188"/>
        <v/>
      </c>
      <c r="AA439" s="25"/>
      <c r="AB439" s="25"/>
      <c r="AC439" s="44" t="str">
        <f t="shared" si="189"/>
        <v/>
      </c>
      <c r="AD439" s="44" t="str">
        <f t="shared" si="190"/>
        <v/>
      </c>
      <c r="AE439" s="78" t="str">
        <f>IF(AD439="","",COUNTIF($AD$2:AD439,AD439))</f>
        <v/>
      </c>
      <c r="AF439" s="79" t="str">
        <f>IF(AD439="","",SUMIF(AD$2:AD439,AD439,G$2:G439))</f>
        <v/>
      </c>
      <c r="AG439" s="79" t="str">
        <f>IF(AK439&lt;&gt;"",COUNTIF($AK$1:AK438,AK439)+AK439,IF(AL439&lt;&gt;"",COUNTIF($AL$1:AL438,AL439)+AL439,""))</f>
        <v/>
      </c>
      <c r="AH439" s="79" t="str">
        <f t="shared" si="191"/>
        <v/>
      </c>
      <c r="AI439" s="79" t="str">
        <f>IF(AND(J439="M", AH439&lt;&gt;"U/A",AE439=Prizewinners!$J$1),AF439,"")</f>
        <v/>
      </c>
      <c r="AJ439" s="44" t="str">
        <f>IF(AND(J439="F",  AH439&lt;&gt;"U/A",AE439=Prizewinners!$J$16),AF439,"")</f>
        <v/>
      </c>
      <c r="AK439" s="44" t="str">
        <f t="shared" si="200"/>
        <v/>
      </c>
      <c r="AL439" s="44" t="str">
        <f t="shared" si="201"/>
        <v/>
      </c>
      <c r="AM439" s="44" t="str">
        <f t="shared" si="203"/>
        <v/>
      </c>
      <c r="AN439" s="44" t="str">
        <f t="shared" si="197"/>
        <v/>
      </c>
      <c r="AO439" s="44" t="str">
        <f t="shared" si="198"/>
        <v/>
      </c>
      <c r="AP439" s="44" t="str">
        <f t="shared" si="199"/>
        <v/>
      </c>
      <c r="AQ439" s="44" t="str">
        <f t="shared" si="202"/>
        <v/>
      </c>
    </row>
    <row r="440" spans="1:43">
      <c r="A440" s="51" t="str">
        <f t="shared" si="175"/>
        <v>,229</v>
      </c>
      <c r="B440" s="52" t="str">
        <f t="shared" si="176"/>
        <v>,223</v>
      </c>
      <c r="C440" s="50">
        <f t="shared" si="177"/>
        <v>439</v>
      </c>
      <c r="D440" s="7"/>
      <c r="E440" s="52">
        <f t="shared" si="178"/>
        <v>0</v>
      </c>
      <c r="F440" s="51">
        <f>COUNTIF(H$2:H440,H440)</f>
        <v>229</v>
      </c>
      <c r="G440" s="53">
        <f>COUNTIF(J$2:J440,J440)</f>
        <v>223</v>
      </c>
      <c r="H440" s="51" t="str">
        <f t="shared" si="179"/>
        <v/>
      </c>
      <c r="I440" s="52" t="str">
        <f t="shared" si="192"/>
        <v/>
      </c>
      <c r="J440" s="52" t="str">
        <f t="shared" si="193"/>
        <v/>
      </c>
      <c r="K440" s="56" t="str">
        <f t="shared" si="194"/>
        <v/>
      </c>
      <c r="L440" s="56" t="str">
        <f t="shared" si="195"/>
        <v/>
      </c>
      <c r="M440" s="7"/>
      <c r="N440" s="8"/>
      <c r="O440" s="7"/>
      <c r="P440" s="59">
        <f t="shared" si="180"/>
        <v>1</v>
      </c>
      <c r="Q440" s="59">
        <f t="shared" si="181"/>
        <v>6</v>
      </c>
      <c r="R440" s="63">
        <f t="shared" si="182"/>
        <v>4.1666666666666664E-2</v>
      </c>
      <c r="S440" s="66">
        <f t="shared" si="183"/>
        <v>4.1666666666666666E-3</v>
      </c>
      <c r="T440" s="66">
        <f t="shared" si="184"/>
        <v>0</v>
      </c>
      <c r="U440" s="52">
        <f>COUNTIF(L$2:L440,L440)</f>
        <v>223</v>
      </c>
      <c r="V440" s="52">
        <f t="shared" si="185"/>
        <v>439</v>
      </c>
      <c r="W440" s="67">
        <f t="shared" si="186"/>
        <v>4.583333333333333E-2</v>
      </c>
      <c r="X440" s="70">
        <f t="shared" si="187"/>
        <v>4.583333333333333E-2</v>
      </c>
      <c r="Y440" s="72" t="str">
        <f t="shared" si="196"/>
        <v/>
      </c>
      <c r="Z440" s="75" t="str">
        <f t="shared" si="188"/>
        <v/>
      </c>
      <c r="AA440" s="25"/>
      <c r="AB440" s="25"/>
      <c r="AC440" s="44" t="str">
        <f t="shared" si="189"/>
        <v/>
      </c>
      <c r="AD440" s="44" t="str">
        <f t="shared" si="190"/>
        <v/>
      </c>
      <c r="AE440" s="78" t="str">
        <f>IF(AD440="","",COUNTIF($AD$2:AD440,AD440))</f>
        <v/>
      </c>
      <c r="AF440" s="79" t="str">
        <f>IF(AD440="","",SUMIF(AD$2:AD440,AD440,G$2:G440))</f>
        <v/>
      </c>
      <c r="AG440" s="79" t="str">
        <f>IF(AK440&lt;&gt;"",COUNTIF($AK$1:AK439,AK440)+AK440,IF(AL440&lt;&gt;"",COUNTIF($AL$1:AL439,AL440)+AL440,""))</f>
        <v/>
      </c>
      <c r="AH440" s="79" t="str">
        <f t="shared" si="191"/>
        <v/>
      </c>
      <c r="AI440" s="79" t="str">
        <f>IF(AND(J440="M", AH440&lt;&gt;"U/A",AE440=Prizewinners!$J$1),AF440,"")</f>
        <v/>
      </c>
      <c r="AJ440" s="44" t="str">
        <f>IF(AND(J440="F",  AH440&lt;&gt;"U/A",AE440=Prizewinners!$J$16),AF440,"")</f>
        <v/>
      </c>
      <c r="AK440" s="44" t="str">
        <f t="shared" si="200"/>
        <v/>
      </c>
      <c r="AL440" s="44" t="str">
        <f t="shared" si="201"/>
        <v/>
      </c>
      <c r="AM440" s="44" t="str">
        <f t="shared" si="203"/>
        <v/>
      </c>
      <c r="AN440" s="44" t="str">
        <f t="shared" si="197"/>
        <v/>
      </c>
      <c r="AO440" s="44" t="str">
        <f t="shared" si="198"/>
        <v/>
      </c>
      <c r="AP440" s="44" t="str">
        <f t="shared" si="199"/>
        <v/>
      </c>
      <c r="AQ440" s="44" t="str">
        <f t="shared" si="202"/>
        <v/>
      </c>
    </row>
    <row r="441" spans="1:43">
      <c r="A441" s="51" t="str">
        <f t="shared" si="175"/>
        <v>,230</v>
      </c>
      <c r="B441" s="52" t="str">
        <f t="shared" si="176"/>
        <v>,224</v>
      </c>
      <c r="C441" s="50">
        <f t="shared" si="177"/>
        <v>440</v>
      </c>
      <c r="D441" s="7"/>
      <c r="E441" s="52">
        <f t="shared" si="178"/>
        <v>0</v>
      </c>
      <c r="F441" s="51">
        <f>COUNTIF(H$2:H441,H441)</f>
        <v>230</v>
      </c>
      <c r="G441" s="53">
        <f>COUNTIF(J$2:J441,J441)</f>
        <v>224</v>
      </c>
      <c r="H441" s="51" t="str">
        <f t="shared" si="179"/>
        <v/>
      </c>
      <c r="I441" s="52" t="str">
        <f t="shared" si="192"/>
        <v/>
      </c>
      <c r="J441" s="52" t="str">
        <f t="shared" si="193"/>
        <v/>
      </c>
      <c r="K441" s="56" t="str">
        <f t="shared" si="194"/>
        <v/>
      </c>
      <c r="L441" s="56" t="str">
        <f t="shared" si="195"/>
        <v/>
      </c>
      <c r="M441" s="7"/>
      <c r="N441" s="8"/>
      <c r="O441" s="7"/>
      <c r="P441" s="59">
        <f t="shared" si="180"/>
        <v>1</v>
      </c>
      <c r="Q441" s="59">
        <f t="shared" si="181"/>
        <v>6</v>
      </c>
      <c r="R441" s="63">
        <f t="shared" si="182"/>
        <v>4.1666666666666664E-2</v>
      </c>
      <c r="S441" s="66">
        <f t="shared" si="183"/>
        <v>4.1666666666666666E-3</v>
      </c>
      <c r="T441" s="66">
        <f t="shared" si="184"/>
        <v>0</v>
      </c>
      <c r="U441" s="52">
        <f>COUNTIF(L$2:L441,L441)</f>
        <v>224</v>
      </c>
      <c r="V441" s="52">
        <f t="shared" si="185"/>
        <v>440</v>
      </c>
      <c r="W441" s="67">
        <f t="shared" si="186"/>
        <v>4.583333333333333E-2</v>
      </c>
      <c r="X441" s="70">
        <f t="shared" si="187"/>
        <v>4.583333333333333E-2</v>
      </c>
      <c r="Y441" s="72" t="str">
        <f t="shared" si="196"/>
        <v/>
      </c>
      <c r="Z441" s="75" t="str">
        <f t="shared" si="188"/>
        <v/>
      </c>
      <c r="AA441" s="25"/>
      <c r="AB441" s="25"/>
      <c r="AC441" s="44" t="str">
        <f t="shared" si="189"/>
        <v/>
      </c>
      <c r="AD441" s="44" t="str">
        <f t="shared" si="190"/>
        <v/>
      </c>
      <c r="AE441" s="78" t="str">
        <f>IF(AD441="","",COUNTIF($AD$2:AD441,AD441))</f>
        <v/>
      </c>
      <c r="AF441" s="79" t="str">
        <f>IF(AD441="","",SUMIF(AD$2:AD441,AD441,G$2:G441))</f>
        <v/>
      </c>
      <c r="AG441" s="79" t="str">
        <f>IF(AK441&lt;&gt;"",COUNTIF($AK$1:AK440,AK441)+AK441,IF(AL441&lt;&gt;"",COUNTIF($AL$1:AL440,AL441)+AL441,""))</f>
        <v/>
      </c>
      <c r="AH441" s="79" t="str">
        <f t="shared" si="191"/>
        <v/>
      </c>
      <c r="AI441" s="79" t="str">
        <f>IF(AND(J441="M", AH441&lt;&gt;"U/A",AE441=Prizewinners!$J$1),AF441,"")</f>
        <v/>
      </c>
      <c r="AJ441" s="44" t="str">
        <f>IF(AND(J441="F",  AH441&lt;&gt;"U/A",AE441=Prizewinners!$J$16),AF441,"")</f>
        <v/>
      </c>
      <c r="AK441" s="44" t="str">
        <f t="shared" si="200"/>
        <v/>
      </c>
      <c r="AL441" s="44" t="str">
        <f t="shared" si="201"/>
        <v/>
      </c>
      <c r="AM441" s="44" t="str">
        <f t="shared" si="203"/>
        <v/>
      </c>
      <c r="AN441" s="44" t="str">
        <f t="shared" si="197"/>
        <v/>
      </c>
      <c r="AO441" s="44" t="str">
        <f t="shared" si="198"/>
        <v/>
      </c>
      <c r="AP441" s="44" t="str">
        <f t="shared" si="199"/>
        <v/>
      </c>
      <c r="AQ441" s="44" t="str">
        <f t="shared" si="202"/>
        <v/>
      </c>
    </row>
    <row r="442" spans="1:43">
      <c r="A442" s="51" t="str">
        <f t="shared" si="175"/>
        <v>,231</v>
      </c>
      <c r="B442" s="52" t="str">
        <f t="shared" si="176"/>
        <v>,225</v>
      </c>
      <c r="C442" s="50">
        <f t="shared" si="177"/>
        <v>441</v>
      </c>
      <c r="D442" s="7"/>
      <c r="E442" s="52">
        <f t="shared" si="178"/>
        <v>0</v>
      </c>
      <c r="F442" s="51">
        <f>COUNTIF(H$2:H442,H442)</f>
        <v>231</v>
      </c>
      <c r="G442" s="53">
        <f>COUNTIF(J$2:J442,J442)</f>
        <v>225</v>
      </c>
      <c r="H442" s="51" t="str">
        <f t="shared" si="179"/>
        <v/>
      </c>
      <c r="I442" s="52" t="str">
        <f t="shared" si="192"/>
        <v/>
      </c>
      <c r="J442" s="52" t="str">
        <f t="shared" si="193"/>
        <v/>
      </c>
      <c r="K442" s="56" t="str">
        <f t="shared" si="194"/>
        <v/>
      </c>
      <c r="L442" s="56" t="str">
        <f t="shared" si="195"/>
        <v/>
      </c>
      <c r="M442" s="7"/>
      <c r="N442" s="8"/>
      <c r="O442" s="7"/>
      <c r="P442" s="59">
        <f t="shared" si="180"/>
        <v>1</v>
      </c>
      <c r="Q442" s="59">
        <f t="shared" si="181"/>
        <v>6</v>
      </c>
      <c r="R442" s="63">
        <f t="shared" si="182"/>
        <v>4.1666666666666664E-2</v>
      </c>
      <c r="S442" s="66">
        <f t="shared" si="183"/>
        <v>4.1666666666666666E-3</v>
      </c>
      <c r="T442" s="66">
        <f t="shared" si="184"/>
        <v>0</v>
      </c>
      <c r="U442" s="52">
        <f>COUNTIF(L$2:L442,L442)</f>
        <v>225</v>
      </c>
      <c r="V442" s="52">
        <f t="shared" si="185"/>
        <v>441</v>
      </c>
      <c r="W442" s="67">
        <f t="shared" si="186"/>
        <v>4.583333333333333E-2</v>
      </c>
      <c r="X442" s="70">
        <f t="shared" si="187"/>
        <v>4.583333333333333E-2</v>
      </c>
      <c r="Y442" s="72" t="str">
        <f t="shared" si="196"/>
        <v/>
      </c>
      <c r="Z442" s="75" t="str">
        <f t="shared" si="188"/>
        <v/>
      </c>
      <c r="AA442" s="25"/>
      <c r="AB442" s="25"/>
      <c r="AC442" s="44" t="str">
        <f t="shared" si="189"/>
        <v/>
      </c>
      <c r="AD442" s="44" t="str">
        <f t="shared" si="190"/>
        <v/>
      </c>
      <c r="AE442" s="78" t="str">
        <f>IF(AD442="","",COUNTIF($AD$2:AD442,AD442))</f>
        <v/>
      </c>
      <c r="AF442" s="79" t="str">
        <f>IF(AD442="","",SUMIF(AD$2:AD442,AD442,G$2:G442))</f>
        <v/>
      </c>
      <c r="AG442" s="79" t="str">
        <f>IF(AK442&lt;&gt;"",COUNTIF($AK$1:AK441,AK442)+AK442,IF(AL442&lt;&gt;"",COUNTIF($AL$1:AL441,AL442)+AL442,""))</f>
        <v/>
      </c>
      <c r="AH442" s="79" t="str">
        <f t="shared" si="191"/>
        <v/>
      </c>
      <c r="AI442" s="79" t="str">
        <f>IF(AND(J442="M", AH442&lt;&gt;"U/A",AE442=Prizewinners!$J$1),AF442,"")</f>
        <v/>
      </c>
      <c r="AJ442" s="44" t="str">
        <f>IF(AND(J442="F",  AH442&lt;&gt;"U/A",AE442=Prizewinners!$J$16),AF442,"")</f>
        <v/>
      </c>
      <c r="AK442" s="44" t="str">
        <f t="shared" si="200"/>
        <v/>
      </c>
      <c r="AL442" s="44" t="str">
        <f t="shared" si="201"/>
        <v/>
      </c>
      <c r="AM442" s="44" t="str">
        <f t="shared" si="203"/>
        <v/>
      </c>
      <c r="AN442" s="44" t="str">
        <f t="shared" si="197"/>
        <v/>
      </c>
      <c r="AO442" s="44" t="str">
        <f t="shared" si="198"/>
        <v/>
      </c>
      <c r="AP442" s="44" t="str">
        <f t="shared" si="199"/>
        <v/>
      </c>
      <c r="AQ442" s="44" t="str">
        <f t="shared" si="202"/>
        <v/>
      </c>
    </row>
    <row r="443" spans="1:43">
      <c r="A443" s="51" t="str">
        <f t="shared" si="175"/>
        <v>,232</v>
      </c>
      <c r="B443" s="52" t="str">
        <f t="shared" si="176"/>
        <v>,226</v>
      </c>
      <c r="C443" s="50">
        <f t="shared" si="177"/>
        <v>442</v>
      </c>
      <c r="D443" s="7"/>
      <c r="E443" s="52">
        <f t="shared" si="178"/>
        <v>0</v>
      </c>
      <c r="F443" s="51">
        <f>COUNTIF(H$2:H443,H443)</f>
        <v>232</v>
      </c>
      <c r="G443" s="53">
        <f>COUNTIF(J$2:J443,J443)</f>
        <v>226</v>
      </c>
      <c r="H443" s="51" t="str">
        <f t="shared" si="179"/>
        <v/>
      </c>
      <c r="I443" s="52" t="str">
        <f t="shared" si="192"/>
        <v/>
      </c>
      <c r="J443" s="52" t="str">
        <f t="shared" si="193"/>
        <v/>
      </c>
      <c r="K443" s="56" t="str">
        <f t="shared" si="194"/>
        <v/>
      </c>
      <c r="L443" s="56" t="str">
        <f t="shared" si="195"/>
        <v/>
      </c>
      <c r="M443" s="7"/>
      <c r="N443" s="8"/>
      <c r="O443" s="7"/>
      <c r="P443" s="59">
        <f t="shared" si="180"/>
        <v>1</v>
      </c>
      <c r="Q443" s="59">
        <f t="shared" si="181"/>
        <v>6</v>
      </c>
      <c r="R443" s="63">
        <f t="shared" si="182"/>
        <v>4.1666666666666664E-2</v>
      </c>
      <c r="S443" s="66">
        <f t="shared" si="183"/>
        <v>4.1666666666666666E-3</v>
      </c>
      <c r="T443" s="66">
        <f t="shared" si="184"/>
        <v>0</v>
      </c>
      <c r="U443" s="52">
        <f>COUNTIF(L$2:L443,L443)</f>
        <v>226</v>
      </c>
      <c r="V443" s="52">
        <f t="shared" si="185"/>
        <v>442</v>
      </c>
      <c r="W443" s="67">
        <f t="shared" si="186"/>
        <v>4.583333333333333E-2</v>
      </c>
      <c r="X443" s="70">
        <f t="shared" si="187"/>
        <v>4.583333333333333E-2</v>
      </c>
      <c r="Y443" s="72" t="str">
        <f t="shared" si="196"/>
        <v/>
      </c>
      <c r="Z443" s="75" t="str">
        <f t="shared" si="188"/>
        <v/>
      </c>
      <c r="AA443" s="25"/>
      <c r="AB443" s="25"/>
      <c r="AC443" s="44" t="str">
        <f t="shared" si="189"/>
        <v/>
      </c>
      <c r="AD443" s="44" t="str">
        <f t="shared" si="190"/>
        <v/>
      </c>
      <c r="AE443" s="78" t="str">
        <f>IF(AD443="","",COUNTIF($AD$2:AD443,AD443))</f>
        <v/>
      </c>
      <c r="AF443" s="79" t="str">
        <f>IF(AD443="","",SUMIF(AD$2:AD443,AD443,G$2:G443))</f>
        <v/>
      </c>
      <c r="AG443" s="79" t="str">
        <f>IF(AK443&lt;&gt;"",COUNTIF($AK$1:AK442,AK443)+AK443,IF(AL443&lt;&gt;"",COUNTIF($AL$1:AL442,AL443)+AL443,""))</f>
        <v/>
      </c>
      <c r="AH443" s="79" t="str">
        <f t="shared" si="191"/>
        <v/>
      </c>
      <c r="AI443" s="79" t="str">
        <f>IF(AND(J443="M", AH443&lt;&gt;"U/A",AE443=Prizewinners!$J$1),AF443,"")</f>
        <v/>
      </c>
      <c r="AJ443" s="44" t="str">
        <f>IF(AND(J443="F",  AH443&lt;&gt;"U/A",AE443=Prizewinners!$J$16),AF443,"")</f>
        <v/>
      </c>
      <c r="AK443" s="44" t="str">
        <f t="shared" si="200"/>
        <v/>
      </c>
      <c r="AL443" s="44" t="str">
        <f t="shared" si="201"/>
        <v/>
      </c>
      <c r="AM443" s="44" t="str">
        <f t="shared" si="203"/>
        <v/>
      </c>
      <c r="AN443" s="44" t="str">
        <f t="shared" si="197"/>
        <v/>
      </c>
      <c r="AO443" s="44" t="str">
        <f t="shared" si="198"/>
        <v/>
      </c>
      <c r="AP443" s="44" t="str">
        <f t="shared" si="199"/>
        <v/>
      </c>
      <c r="AQ443" s="44" t="str">
        <f t="shared" si="202"/>
        <v/>
      </c>
    </row>
    <row r="444" spans="1:43">
      <c r="A444" s="51" t="str">
        <f t="shared" ref="A444:A501" si="204">IF(Z444="RESM",Z444,IF(Z444="RESF",Z444,CONCATENATE(H444,",",F444)))</f>
        <v>,233</v>
      </c>
      <c r="B444" s="52" t="str">
        <f t="shared" ref="B444:B501" si="205">CONCATENATE(J444,",",G444)</f>
        <v>,227</v>
      </c>
      <c r="C444" s="50">
        <f t="shared" ref="C444:C501" si="206">C443+1</f>
        <v>443</v>
      </c>
      <c r="D444" s="7"/>
      <c r="E444" s="52">
        <f t="shared" ref="E444:E501" si="207">IF(D444="",0,COUNTIF(K:K,K444))</f>
        <v>0</v>
      </c>
      <c r="F444" s="51">
        <f>COUNTIF(H$2:H444,H444)</f>
        <v>233</v>
      </c>
      <c r="G444" s="53">
        <f>COUNTIF(J$2:J444,J444)</f>
        <v>227</v>
      </c>
      <c r="H444" s="51" t="str">
        <f t="shared" ref="H444:H501" si="208">IF(G444&gt;3,I444,"")</f>
        <v/>
      </c>
      <c r="I444" s="52" t="str">
        <f t="shared" si="192"/>
        <v/>
      </c>
      <c r="J444" s="52" t="str">
        <f t="shared" si="193"/>
        <v/>
      </c>
      <c r="K444" s="56" t="str">
        <f t="shared" si="194"/>
        <v/>
      </c>
      <c r="L444" s="56" t="str">
        <f t="shared" si="195"/>
        <v/>
      </c>
      <c r="M444" s="7"/>
      <c r="N444" s="8"/>
      <c r="O444" s="7"/>
      <c r="P444" s="59">
        <f t="shared" ref="P444:P501" si="209">IF(M444="",P443,M444)</f>
        <v>1</v>
      </c>
      <c r="Q444" s="59">
        <f t="shared" ref="Q444:Q501" si="210">IF(N444="",Q443,N444)</f>
        <v>6</v>
      </c>
      <c r="R444" s="63">
        <f t="shared" ref="R444:R501" si="211">(P444*3600)/86400</f>
        <v>4.1666666666666664E-2</v>
      </c>
      <c r="S444" s="66">
        <f t="shared" ref="S444:S501" si="212">(LEFT(Q444,2)*60)/86400</f>
        <v>4.1666666666666666E-3</v>
      </c>
      <c r="T444" s="66">
        <f t="shared" ref="T444:T501" si="213">O444/86400</f>
        <v>0</v>
      </c>
      <c r="U444" s="52">
        <f>COUNTIF(L$2:L444,L444)</f>
        <v>227</v>
      </c>
      <c r="V444" s="52">
        <f t="shared" ref="V444:V501" si="214">IF(U444&lt;=$AD$1,C444,"")</f>
        <v>443</v>
      </c>
      <c r="W444" s="67">
        <f t="shared" ref="W444:W501" si="215">R444+S444+T444</f>
        <v>4.583333333333333E-2</v>
      </c>
      <c r="X444" s="70">
        <f t="shared" ref="X444:X501" si="216">IF(U444&lt;=$AD$1,R444+S444+T444,"")</f>
        <v>4.583333333333333E-2</v>
      </c>
      <c r="Y444" s="72" t="str">
        <f t="shared" si="196"/>
        <v/>
      </c>
      <c r="Z444" s="75" t="str">
        <f t="shared" ref="Z444:Z501" si="217">IF(AND(H444&lt;&gt;"",Y444="Y",H444&lt;&gt;"SW",H444&lt;&gt;"SM",F444&lt;&gt;1),IF(J444="M","RESM","RESF"),IF(AND(H444="SM",Y444="Y",J444="m"),"RESM",IF(AND(H444="SW",Y444="Y",J444="f"),"RESF","")))</f>
        <v/>
      </c>
      <c r="AA444" s="25"/>
      <c r="AB444" s="25"/>
      <c r="AC444" s="44" t="str">
        <f t="shared" ref="AC444:AC501" si="218">IF(AG444&lt;&gt;"",CONCATENATE(J444,AG444),"")</f>
        <v/>
      </c>
      <c r="AD444" s="44" t="str">
        <f t="shared" ref="AD444:AD501" si="219">CONCATENATE(J444,L444)</f>
        <v/>
      </c>
      <c r="AE444" s="78" t="str">
        <f>IF(AD444="","",COUNTIF($AD$2:AD444,AD444))</f>
        <v/>
      </c>
      <c r="AF444" s="79" t="str">
        <f>IF(AD444="","",SUMIF(AD$2:AD444,AD444,G$2:G444))</f>
        <v/>
      </c>
      <c r="AG444" s="79" t="str">
        <f>IF(AK444&lt;&gt;"",COUNTIF($AK$1:AK443,AK444)+AK444,IF(AL444&lt;&gt;"",COUNTIF($AL$1:AL443,AL444)+AL444,""))</f>
        <v/>
      </c>
      <c r="AH444" s="79" t="str">
        <f t="shared" ref="AH444:AH501" si="220">L444</f>
        <v/>
      </c>
      <c r="AI444" s="79" t="str">
        <f>IF(AND(J444="M", AH444&lt;&gt;"U/A",AE444=Prizewinners!$J$1),AF444,"")</f>
        <v/>
      </c>
      <c r="AJ444" s="44" t="str">
        <f>IF(AND(J444="F",  AH444&lt;&gt;"U/A",AE444=Prizewinners!$J$16),AF444,"")</f>
        <v/>
      </c>
      <c r="AK444" s="44" t="str">
        <f t="shared" si="200"/>
        <v/>
      </c>
      <c r="AL444" s="44" t="str">
        <f t="shared" si="201"/>
        <v/>
      </c>
      <c r="AM444" s="44" t="str">
        <f t="shared" si="203"/>
        <v/>
      </c>
      <c r="AN444" s="44" t="str">
        <f t="shared" si="197"/>
        <v/>
      </c>
      <c r="AO444" s="44" t="str">
        <f t="shared" si="198"/>
        <v/>
      </c>
      <c r="AP444" s="44" t="str">
        <f t="shared" si="199"/>
        <v/>
      </c>
      <c r="AQ444" s="44" t="str">
        <f t="shared" si="202"/>
        <v/>
      </c>
    </row>
    <row r="445" spans="1:43">
      <c r="A445" s="51" t="str">
        <f t="shared" si="204"/>
        <v>,234</v>
      </c>
      <c r="B445" s="52" t="str">
        <f t="shared" si="205"/>
        <v>,228</v>
      </c>
      <c r="C445" s="50">
        <f t="shared" si="206"/>
        <v>444</v>
      </c>
      <c r="D445" s="7"/>
      <c r="E445" s="52">
        <f t="shared" si="207"/>
        <v>0</v>
      </c>
      <c r="F445" s="51">
        <f>COUNTIF(H$2:H445,H445)</f>
        <v>234</v>
      </c>
      <c r="G445" s="53">
        <f>COUNTIF(J$2:J445,J445)</f>
        <v>228</v>
      </c>
      <c r="H445" s="51" t="str">
        <f t="shared" si="208"/>
        <v/>
      </c>
      <c r="I445" s="52" t="str">
        <f t="shared" si="192"/>
        <v/>
      </c>
      <c r="J445" s="52" t="str">
        <f t="shared" si="193"/>
        <v/>
      </c>
      <c r="K445" s="56" t="str">
        <f t="shared" si="194"/>
        <v/>
      </c>
      <c r="L445" s="56" t="str">
        <f t="shared" si="195"/>
        <v/>
      </c>
      <c r="M445" s="7"/>
      <c r="N445" s="8"/>
      <c r="O445" s="7"/>
      <c r="P445" s="59">
        <f t="shared" si="209"/>
        <v>1</v>
      </c>
      <c r="Q445" s="59">
        <f t="shared" si="210"/>
        <v>6</v>
      </c>
      <c r="R445" s="63">
        <f t="shared" si="211"/>
        <v>4.1666666666666664E-2</v>
      </c>
      <c r="S445" s="66">
        <f t="shared" si="212"/>
        <v>4.1666666666666666E-3</v>
      </c>
      <c r="T445" s="66">
        <f t="shared" si="213"/>
        <v>0</v>
      </c>
      <c r="U445" s="52">
        <f>COUNTIF(L$2:L445,L445)</f>
        <v>228</v>
      </c>
      <c r="V445" s="52">
        <f t="shared" si="214"/>
        <v>444</v>
      </c>
      <c r="W445" s="67">
        <f t="shared" si="215"/>
        <v>4.583333333333333E-2</v>
      </c>
      <c r="X445" s="70">
        <f t="shared" si="216"/>
        <v>4.583333333333333E-2</v>
      </c>
      <c r="Y445" s="72" t="str">
        <f t="shared" si="196"/>
        <v/>
      </c>
      <c r="Z445" s="75" t="str">
        <f t="shared" si="217"/>
        <v/>
      </c>
      <c r="AA445" s="25"/>
      <c r="AB445" s="25"/>
      <c r="AC445" s="44" t="str">
        <f t="shared" si="218"/>
        <v/>
      </c>
      <c r="AD445" s="44" t="str">
        <f t="shared" si="219"/>
        <v/>
      </c>
      <c r="AE445" s="78" t="str">
        <f>IF(AD445="","",COUNTIF($AD$2:AD445,AD445))</f>
        <v/>
      </c>
      <c r="AF445" s="79" t="str">
        <f>IF(AD445="","",SUMIF(AD$2:AD445,AD445,G$2:G445))</f>
        <v/>
      </c>
      <c r="AG445" s="79" t="str">
        <f>IF(AK445&lt;&gt;"",COUNTIF($AK$1:AK444,AK445)+AK445,IF(AL445&lt;&gt;"",COUNTIF($AL$1:AL444,AL445)+AL445,""))</f>
        <v/>
      </c>
      <c r="AH445" s="79" t="str">
        <f t="shared" si="220"/>
        <v/>
      </c>
      <c r="AI445" s="79" t="str">
        <f>IF(AND(J445="M", AH445&lt;&gt;"U/A",AE445=Prizewinners!$J$1),AF445,"")</f>
        <v/>
      </c>
      <c r="AJ445" s="44" t="str">
        <f>IF(AND(J445="F",  AH445&lt;&gt;"U/A",AE445=Prizewinners!$J$16),AF445,"")</f>
        <v/>
      </c>
      <c r="AK445" s="44" t="str">
        <f t="shared" si="200"/>
        <v/>
      </c>
      <c r="AL445" s="44" t="str">
        <f t="shared" si="201"/>
        <v/>
      </c>
      <c r="AM445" s="44" t="str">
        <f t="shared" si="203"/>
        <v/>
      </c>
      <c r="AN445" s="44" t="str">
        <f t="shared" si="197"/>
        <v/>
      </c>
      <c r="AO445" s="44" t="str">
        <f t="shared" si="198"/>
        <v/>
      </c>
      <c r="AP445" s="44" t="str">
        <f t="shared" si="199"/>
        <v/>
      </c>
      <c r="AQ445" s="44" t="str">
        <f t="shared" si="202"/>
        <v/>
      </c>
    </row>
    <row r="446" spans="1:43">
      <c r="A446" s="51" t="str">
        <f t="shared" si="204"/>
        <v>,235</v>
      </c>
      <c r="B446" s="52" t="str">
        <f t="shared" si="205"/>
        <v>,229</v>
      </c>
      <c r="C446" s="50">
        <f t="shared" si="206"/>
        <v>445</v>
      </c>
      <c r="D446" s="7"/>
      <c r="E446" s="52">
        <f t="shared" si="207"/>
        <v>0</v>
      </c>
      <c r="F446" s="51">
        <f>COUNTIF(H$2:H446,H446)</f>
        <v>235</v>
      </c>
      <c r="G446" s="53">
        <f>COUNTIF(J$2:J446,J446)</f>
        <v>229</v>
      </c>
      <c r="H446" s="51" t="str">
        <f t="shared" si="208"/>
        <v/>
      </c>
      <c r="I446" s="52" t="str">
        <f t="shared" si="192"/>
        <v/>
      </c>
      <c r="J446" s="52" t="str">
        <f t="shared" si="193"/>
        <v/>
      </c>
      <c r="K446" s="56" t="str">
        <f t="shared" si="194"/>
        <v/>
      </c>
      <c r="L446" s="56" t="str">
        <f t="shared" si="195"/>
        <v/>
      </c>
      <c r="M446" s="7"/>
      <c r="N446" s="8"/>
      <c r="O446" s="7"/>
      <c r="P446" s="59">
        <f t="shared" si="209"/>
        <v>1</v>
      </c>
      <c r="Q446" s="59">
        <f t="shared" si="210"/>
        <v>6</v>
      </c>
      <c r="R446" s="63">
        <f t="shared" si="211"/>
        <v>4.1666666666666664E-2</v>
      </c>
      <c r="S446" s="66">
        <f t="shared" si="212"/>
        <v>4.1666666666666666E-3</v>
      </c>
      <c r="T446" s="66">
        <f t="shared" si="213"/>
        <v>0</v>
      </c>
      <c r="U446" s="52">
        <f>COUNTIF(L$2:L446,L446)</f>
        <v>229</v>
      </c>
      <c r="V446" s="52">
        <f t="shared" si="214"/>
        <v>445</v>
      </c>
      <c r="W446" s="67">
        <f t="shared" si="215"/>
        <v>4.583333333333333E-2</v>
      </c>
      <c r="X446" s="70">
        <f t="shared" si="216"/>
        <v>4.583333333333333E-2</v>
      </c>
      <c r="Y446" s="72" t="str">
        <f t="shared" si="196"/>
        <v/>
      </c>
      <c r="Z446" s="75" t="str">
        <f t="shared" si="217"/>
        <v/>
      </c>
      <c r="AA446" s="25"/>
      <c r="AB446" s="25"/>
      <c r="AC446" s="44" t="str">
        <f t="shared" si="218"/>
        <v/>
      </c>
      <c r="AD446" s="44" t="str">
        <f t="shared" si="219"/>
        <v/>
      </c>
      <c r="AE446" s="78" t="str">
        <f>IF(AD446="","",COUNTIF($AD$2:AD446,AD446))</f>
        <v/>
      </c>
      <c r="AF446" s="79" t="str">
        <f>IF(AD446="","",SUMIF(AD$2:AD446,AD446,G$2:G446))</f>
        <v/>
      </c>
      <c r="AG446" s="79" t="str">
        <f>IF(AK446&lt;&gt;"",COUNTIF($AK$1:AK445,AK446)+AK446,IF(AL446&lt;&gt;"",COUNTIF($AL$1:AL445,AL446)+AL446,""))</f>
        <v/>
      </c>
      <c r="AH446" s="79" t="str">
        <f t="shared" si="220"/>
        <v/>
      </c>
      <c r="AI446" s="79" t="str">
        <f>IF(AND(J446="M", AH446&lt;&gt;"U/A",AE446=Prizewinners!$J$1),AF446,"")</f>
        <v/>
      </c>
      <c r="AJ446" s="44" t="str">
        <f>IF(AND(J446="F",  AH446&lt;&gt;"U/A",AE446=Prizewinners!$J$16),AF446,"")</f>
        <v/>
      </c>
      <c r="AK446" s="44" t="str">
        <f t="shared" si="200"/>
        <v/>
      </c>
      <c r="AL446" s="44" t="str">
        <f t="shared" si="201"/>
        <v/>
      </c>
      <c r="AM446" s="44" t="str">
        <f t="shared" si="203"/>
        <v/>
      </c>
      <c r="AN446" s="44" t="str">
        <f t="shared" si="197"/>
        <v/>
      </c>
      <c r="AO446" s="44" t="str">
        <f t="shared" si="198"/>
        <v/>
      </c>
      <c r="AP446" s="44" t="str">
        <f t="shared" si="199"/>
        <v/>
      </c>
      <c r="AQ446" s="44" t="str">
        <f t="shared" si="202"/>
        <v/>
      </c>
    </row>
    <row r="447" spans="1:43">
      <c r="A447" s="51" t="str">
        <f t="shared" si="204"/>
        <v>,236</v>
      </c>
      <c r="B447" s="52" t="str">
        <f t="shared" si="205"/>
        <v>,230</v>
      </c>
      <c r="C447" s="50">
        <f t="shared" si="206"/>
        <v>446</v>
      </c>
      <c r="D447" s="7"/>
      <c r="E447" s="52">
        <f t="shared" si="207"/>
        <v>0</v>
      </c>
      <c r="F447" s="51">
        <f>COUNTIF(H$2:H447,H447)</f>
        <v>236</v>
      </c>
      <c r="G447" s="53">
        <f>COUNTIF(J$2:J447,J447)</f>
        <v>230</v>
      </c>
      <c r="H447" s="51" t="str">
        <f t="shared" si="208"/>
        <v/>
      </c>
      <c r="I447" s="52" t="str">
        <f t="shared" si="192"/>
        <v/>
      </c>
      <c r="J447" s="52" t="str">
        <f t="shared" si="193"/>
        <v/>
      </c>
      <c r="K447" s="56" t="str">
        <f t="shared" si="194"/>
        <v/>
      </c>
      <c r="L447" s="56" t="str">
        <f t="shared" si="195"/>
        <v/>
      </c>
      <c r="M447" s="7"/>
      <c r="N447" s="8"/>
      <c r="O447" s="7"/>
      <c r="P447" s="59">
        <f t="shared" si="209"/>
        <v>1</v>
      </c>
      <c r="Q447" s="59">
        <f t="shared" si="210"/>
        <v>6</v>
      </c>
      <c r="R447" s="63">
        <f t="shared" si="211"/>
        <v>4.1666666666666664E-2</v>
      </c>
      <c r="S447" s="66">
        <f t="shared" si="212"/>
        <v>4.1666666666666666E-3</v>
      </c>
      <c r="T447" s="66">
        <f t="shared" si="213"/>
        <v>0</v>
      </c>
      <c r="U447" s="52">
        <f>COUNTIF(L$2:L447,L447)</f>
        <v>230</v>
      </c>
      <c r="V447" s="52">
        <f t="shared" si="214"/>
        <v>446</v>
      </c>
      <c r="W447" s="67">
        <f t="shared" si="215"/>
        <v>4.583333333333333E-2</v>
      </c>
      <c r="X447" s="70">
        <f t="shared" si="216"/>
        <v>4.583333333333333E-2</v>
      </c>
      <c r="Y447" s="72" t="str">
        <f t="shared" si="196"/>
        <v/>
      </c>
      <c r="Z447" s="75" t="str">
        <f t="shared" si="217"/>
        <v/>
      </c>
      <c r="AA447" s="25"/>
      <c r="AB447" s="25"/>
      <c r="AC447" s="44" t="str">
        <f t="shared" si="218"/>
        <v/>
      </c>
      <c r="AD447" s="44" t="str">
        <f t="shared" si="219"/>
        <v/>
      </c>
      <c r="AE447" s="78" t="str">
        <f>IF(AD447="","",COUNTIF($AD$2:AD447,AD447))</f>
        <v/>
      </c>
      <c r="AF447" s="79" t="str">
        <f>IF(AD447="","",SUMIF(AD$2:AD447,AD447,G$2:G447))</f>
        <v/>
      </c>
      <c r="AG447" s="79" t="str">
        <f>IF(AK447&lt;&gt;"",COUNTIF($AK$1:AK446,AK447)+AK447,IF(AL447&lt;&gt;"",COUNTIF($AL$1:AL446,AL447)+AL447,""))</f>
        <v/>
      </c>
      <c r="AH447" s="79" t="str">
        <f t="shared" si="220"/>
        <v/>
      </c>
      <c r="AI447" s="79" t="str">
        <f>IF(AND(J447="M", AH447&lt;&gt;"U/A",AE447=Prizewinners!$J$1),AF447,"")</f>
        <v/>
      </c>
      <c r="AJ447" s="44" t="str">
        <f>IF(AND(J447="F",  AH447&lt;&gt;"U/A",AE447=Prizewinners!$J$16),AF447,"")</f>
        <v/>
      </c>
      <c r="AK447" s="44" t="str">
        <f t="shared" si="200"/>
        <v/>
      </c>
      <c r="AL447" s="44" t="str">
        <f t="shared" si="201"/>
        <v/>
      </c>
      <c r="AM447" s="44" t="str">
        <f t="shared" si="203"/>
        <v/>
      </c>
      <c r="AN447" s="44" t="str">
        <f t="shared" si="197"/>
        <v/>
      </c>
      <c r="AO447" s="44" t="str">
        <f t="shared" si="198"/>
        <v/>
      </c>
      <c r="AP447" s="44" t="str">
        <f t="shared" si="199"/>
        <v/>
      </c>
      <c r="AQ447" s="44" t="str">
        <f t="shared" si="202"/>
        <v/>
      </c>
    </row>
    <row r="448" spans="1:43">
      <c r="A448" s="51" t="str">
        <f t="shared" si="204"/>
        <v>,237</v>
      </c>
      <c r="B448" s="52" t="str">
        <f t="shared" si="205"/>
        <v>,231</v>
      </c>
      <c r="C448" s="50">
        <f t="shared" si="206"/>
        <v>447</v>
      </c>
      <c r="D448" s="7"/>
      <c r="E448" s="52">
        <f t="shared" si="207"/>
        <v>0</v>
      </c>
      <c r="F448" s="51">
        <f>COUNTIF(H$2:H448,H448)</f>
        <v>237</v>
      </c>
      <c r="G448" s="53">
        <f>COUNTIF(J$2:J448,J448)</f>
        <v>231</v>
      </c>
      <c r="H448" s="51" t="str">
        <f t="shared" si="208"/>
        <v/>
      </c>
      <c r="I448" s="52" t="str">
        <f t="shared" si="192"/>
        <v/>
      </c>
      <c r="J448" s="52" t="str">
        <f t="shared" si="193"/>
        <v/>
      </c>
      <c r="K448" s="56" t="str">
        <f t="shared" si="194"/>
        <v/>
      </c>
      <c r="L448" s="56" t="str">
        <f t="shared" si="195"/>
        <v/>
      </c>
      <c r="M448" s="7"/>
      <c r="N448" s="8"/>
      <c r="O448" s="7"/>
      <c r="P448" s="59">
        <f t="shared" si="209"/>
        <v>1</v>
      </c>
      <c r="Q448" s="59">
        <f t="shared" si="210"/>
        <v>6</v>
      </c>
      <c r="R448" s="63">
        <f t="shared" si="211"/>
        <v>4.1666666666666664E-2</v>
      </c>
      <c r="S448" s="66">
        <f t="shared" si="212"/>
        <v>4.1666666666666666E-3</v>
      </c>
      <c r="T448" s="66">
        <f t="shared" si="213"/>
        <v>0</v>
      </c>
      <c r="U448" s="52">
        <f>COUNTIF(L$2:L448,L448)</f>
        <v>231</v>
      </c>
      <c r="V448" s="52">
        <f t="shared" si="214"/>
        <v>447</v>
      </c>
      <c r="W448" s="67">
        <f t="shared" si="215"/>
        <v>4.583333333333333E-2</v>
      </c>
      <c r="X448" s="70">
        <f t="shared" si="216"/>
        <v>4.583333333333333E-2</v>
      </c>
      <c r="Y448" s="72" t="str">
        <f t="shared" si="196"/>
        <v/>
      </c>
      <c r="Z448" s="75" t="str">
        <f t="shared" si="217"/>
        <v/>
      </c>
      <c r="AA448" s="25"/>
      <c r="AB448" s="25"/>
      <c r="AC448" s="44" t="str">
        <f t="shared" si="218"/>
        <v/>
      </c>
      <c r="AD448" s="44" t="str">
        <f t="shared" si="219"/>
        <v/>
      </c>
      <c r="AE448" s="78" t="str">
        <f>IF(AD448="","",COUNTIF($AD$2:AD448,AD448))</f>
        <v/>
      </c>
      <c r="AF448" s="79" t="str">
        <f>IF(AD448="","",SUMIF(AD$2:AD448,AD448,G$2:G448))</f>
        <v/>
      </c>
      <c r="AG448" s="79" t="str">
        <f>IF(AK448&lt;&gt;"",COUNTIF($AK$1:AK447,AK448)+AK448,IF(AL448&lt;&gt;"",COUNTIF($AL$1:AL447,AL448)+AL448,""))</f>
        <v/>
      </c>
      <c r="AH448" s="79" t="str">
        <f t="shared" si="220"/>
        <v/>
      </c>
      <c r="AI448" s="79" t="str">
        <f>IF(AND(J448="M", AH448&lt;&gt;"U/A",AE448=Prizewinners!$J$1),AF448,"")</f>
        <v/>
      </c>
      <c r="AJ448" s="44" t="str">
        <f>IF(AND(J448="F",  AH448&lt;&gt;"U/A",AE448=Prizewinners!$J$16),AF448,"")</f>
        <v/>
      </c>
      <c r="AK448" s="44" t="str">
        <f t="shared" si="200"/>
        <v/>
      </c>
      <c r="AL448" s="44" t="str">
        <f t="shared" si="201"/>
        <v/>
      </c>
      <c r="AM448" s="44" t="str">
        <f t="shared" si="203"/>
        <v/>
      </c>
      <c r="AN448" s="44" t="str">
        <f t="shared" si="197"/>
        <v/>
      </c>
      <c r="AO448" s="44" t="str">
        <f t="shared" si="198"/>
        <v/>
      </c>
      <c r="AP448" s="44" t="str">
        <f t="shared" si="199"/>
        <v/>
      </c>
      <c r="AQ448" s="44" t="str">
        <f t="shared" si="202"/>
        <v/>
      </c>
    </row>
    <row r="449" spans="1:43">
      <c r="A449" s="51" t="str">
        <f t="shared" si="204"/>
        <v>,238</v>
      </c>
      <c r="B449" s="52" t="str">
        <f t="shared" si="205"/>
        <v>,232</v>
      </c>
      <c r="C449" s="50">
        <f t="shared" si="206"/>
        <v>448</v>
      </c>
      <c r="D449" s="7"/>
      <c r="E449" s="52">
        <f t="shared" si="207"/>
        <v>0</v>
      </c>
      <c r="F449" s="51">
        <f>COUNTIF(H$2:H449,H449)</f>
        <v>238</v>
      </c>
      <c r="G449" s="53">
        <f>COUNTIF(J$2:J449,J449)</f>
        <v>232</v>
      </c>
      <c r="H449" s="51" t="str">
        <f t="shared" si="208"/>
        <v/>
      </c>
      <c r="I449" s="52" t="str">
        <f t="shared" si="192"/>
        <v/>
      </c>
      <c r="J449" s="52" t="str">
        <f t="shared" si="193"/>
        <v/>
      </c>
      <c r="K449" s="56" t="str">
        <f t="shared" si="194"/>
        <v/>
      </c>
      <c r="L449" s="56" t="str">
        <f t="shared" si="195"/>
        <v/>
      </c>
      <c r="M449" s="7"/>
      <c r="N449" s="8"/>
      <c r="O449" s="7"/>
      <c r="P449" s="59">
        <f t="shared" si="209"/>
        <v>1</v>
      </c>
      <c r="Q449" s="59">
        <f t="shared" si="210"/>
        <v>6</v>
      </c>
      <c r="R449" s="63">
        <f t="shared" si="211"/>
        <v>4.1666666666666664E-2</v>
      </c>
      <c r="S449" s="66">
        <f t="shared" si="212"/>
        <v>4.1666666666666666E-3</v>
      </c>
      <c r="T449" s="66">
        <f t="shared" si="213"/>
        <v>0</v>
      </c>
      <c r="U449" s="52">
        <f>COUNTIF(L$2:L449,L449)</f>
        <v>232</v>
      </c>
      <c r="V449" s="52">
        <f t="shared" si="214"/>
        <v>448</v>
      </c>
      <c r="W449" s="67">
        <f t="shared" si="215"/>
        <v>4.583333333333333E-2</v>
      </c>
      <c r="X449" s="70">
        <f t="shared" si="216"/>
        <v>4.583333333333333E-2</v>
      </c>
      <c r="Y449" s="72" t="str">
        <f t="shared" si="196"/>
        <v/>
      </c>
      <c r="Z449" s="75" t="str">
        <f t="shared" si="217"/>
        <v/>
      </c>
      <c r="AA449" s="25"/>
      <c r="AB449" s="25"/>
      <c r="AC449" s="44" t="str">
        <f t="shared" si="218"/>
        <v/>
      </c>
      <c r="AD449" s="44" t="str">
        <f t="shared" si="219"/>
        <v/>
      </c>
      <c r="AE449" s="78" t="str">
        <f>IF(AD449="","",COUNTIF($AD$2:AD449,AD449))</f>
        <v/>
      </c>
      <c r="AF449" s="79" t="str">
        <f>IF(AD449="","",SUMIF(AD$2:AD449,AD449,G$2:G449))</f>
        <v/>
      </c>
      <c r="AG449" s="79" t="str">
        <f>IF(AK449&lt;&gt;"",COUNTIF($AK$1:AK448,AK449)+AK449,IF(AL449&lt;&gt;"",COUNTIF($AL$1:AL448,AL449)+AL449,""))</f>
        <v/>
      </c>
      <c r="AH449" s="79" t="str">
        <f t="shared" si="220"/>
        <v/>
      </c>
      <c r="AI449" s="79" t="str">
        <f>IF(AND(J449="M", AH449&lt;&gt;"U/A",AE449=Prizewinners!$J$1),AF449,"")</f>
        <v/>
      </c>
      <c r="AJ449" s="44" t="str">
        <f>IF(AND(J449="F",  AH449&lt;&gt;"U/A",AE449=Prizewinners!$J$16),AF449,"")</f>
        <v/>
      </c>
      <c r="AK449" s="44" t="str">
        <f t="shared" si="200"/>
        <v/>
      </c>
      <c r="AL449" s="44" t="str">
        <f t="shared" si="201"/>
        <v/>
      </c>
      <c r="AM449" s="44" t="str">
        <f t="shared" si="203"/>
        <v/>
      </c>
      <c r="AN449" s="44" t="str">
        <f t="shared" si="197"/>
        <v/>
      </c>
      <c r="AO449" s="44" t="str">
        <f t="shared" si="198"/>
        <v/>
      </c>
      <c r="AP449" s="44" t="str">
        <f t="shared" si="199"/>
        <v/>
      </c>
      <c r="AQ449" s="44" t="str">
        <f t="shared" si="202"/>
        <v/>
      </c>
    </row>
    <row r="450" spans="1:43">
      <c r="A450" s="51" t="str">
        <f t="shared" si="204"/>
        <v>,239</v>
      </c>
      <c r="B450" s="52" t="str">
        <f t="shared" si="205"/>
        <v>,233</v>
      </c>
      <c r="C450" s="50">
        <f t="shared" si="206"/>
        <v>449</v>
      </c>
      <c r="D450" s="7"/>
      <c r="E450" s="52">
        <f t="shared" si="207"/>
        <v>0</v>
      </c>
      <c r="F450" s="51">
        <f>COUNTIF(H$2:H450,H450)</f>
        <v>239</v>
      </c>
      <c r="G450" s="53">
        <f>COUNTIF(J$2:J450,J450)</f>
        <v>233</v>
      </c>
      <c r="H450" s="51" t="str">
        <f t="shared" si="208"/>
        <v/>
      </c>
      <c r="I450" s="52" t="str">
        <f t="shared" ref="I450:I501" si="221">IF(ISNA(VLOOKUP($D450,Runner,3,FALSE)),IF(ISNA(VLOOKUP($D450,Code,3,FALSE)),"",VLOOKUP($D450,Code,3,FALSE)),VLOOKUP($D450,Runner,3,FALSE))</f>
        <v/>
      </c>
      <c r="J450" s="52" t="str">
        <f t="shared" ref="J450:J501" si="222">IF(ISNA(VLOOKUP($D450,Runner,5,FALSE)),IF(ISNA(VLOOKUP($D450,Code,5,FALSE)),"",VLOOKUP($D450,Code,5,FALSE)),VLOOKUP($D450,Runner,5,FALSE))</f>
        <v/>
      </c>
      <c r="K450" s="56" t="str">
        <f t="shared" ref="K450:K501" si="223">IF(ISNA(VLOOKUP($D450,Runner,2,FALSE)),IF(ISNA(VLOOKUP($D450,Code,2,FALSE)),"",VLOOKUP($D450,Code,2,FALSE)),VLOOKUP($D450,Runner,2,FALSE))</f>
        <v/>
      </c>
      <c r="L450" s="56" t="str">
        <f t="shared" ref="L450:L501" si="224">IF(ISNA(VLOOKUP($D450,Runner,4,FALSE)),IF(ISNA(VLOOKUP($D450,Code,4,FALSE)),"",VLOOKUP($D450,Code,4,FALSE)),VLOOKUP($D450,Runner,4,FALSE))</f>
        <v/>
      </c>
      <c r="M450" s="7"/>
      <c r="N450" s="8"/>
      <c r="O450" s="7"/>
      <c r="P450" s="59">
        <f t="shared" si="209"/>
        <v>1</v>
      </c>
      <c r="Q450" s="59">
        <f t="shared" si="210"/>
        <v>6</v>
      </c>
      <c r="R450" s="63">
        <f t="shared" si="211"/>
        <v>4.1666666666666664E-2</v>
      </c>
      <c r="S450" s="66">
        <f t="shared" si="212"/>
        <v>4.1666666666666666E-3</v>
      </c>
      <c r="T450" s="66">
        <f t="shared" si="213"/>
        <v>0</v>
      </c>
      <c r="U450" s="52">
        <f>COUNTIF(L$2:L450,L450)</f>
        <v>233</v>
      </c>
      <c r="V450" s="52">
        <f t="shared" si="214"/>
        <v>449</v>
      </c>
      <c r="W450" s="67">
        <f t="shared" si="215"/>
        <v>4.583333333333333E-2</v>
      </c>
      <c r="X450" s="70">
        <f t="shared" si="216"/>
        <v>4.583333333333333E-2</v>
      </c>
      <c r="Y450" s="72" t="str">
        <f t="shared" ref="Y450:Y501" si="225">IF(ISNA(VLOOKUP($D450,Runner,7,FALSE)),IF(ISNA(VLOOKUP($D450,Code,6,FALSE)),"",VLOOKUP($D450,Code,6,FALSE)),VLOOKUP($D450,Runner,7,FALSE))</f>
        <v/>
      </c>
      <c r="Z450" s="75" t="str">
        <f t="shared" si="217"/>
        <v/>
      </c>
      <c r="AA450" s="25"/>
      <c r="AB450" s="25"/>
      <c r="AC450" s="44" t="str">
        <f t="shared" si="218"/>
        <v/>
      </c>
      <c r="AD450" s="44" t="str">
        <f t="shared" si="219"/>
        <v/>
      </c>
      <c r="AE450" s="78" t="str">
        <f>IF(AD450="","",COUNTIF($AD$2:AD450,AD450))</f>
        <v/>
      </c>
      <c r="AF450" s="79" t="str">
        <f>IF(AD450="","",SUMIF(AD$2:AD450,AD450,G$2:G450))</f>
        <v/>
      </c>
      <c r="AG450" s="79" t="str">
        <f>IF(AK450&lt;&gt;"",COUNTIF($AK$1:AK449,AK450)+AK450,IF(AL450&lt;&gt;"",COUNTIF($AL$1:AL449,AL450)+AL450,""))</f>
        <v/>
      </c>
      <c r="AH450" s="79" t="str">
        <f t="shared" si="220"/>
        <v/>
      </c>
      <c r="AI450" s="79" t="str">
        <f>IF(AND(J450="M", AH450&lt;&gt;"U/A",AE450=Prizewinners!$J$1),AF450,"")</f>
        <v/>
      </c>
      <c r="AJ450" s="44" t="str">
        <f>IF(AND(J450="F",  AH450&lt;&gt;"U/A",AE450=Prizewinners!$J$16),AF450,"")</f>
        <v/>
      </c>
      <c r="AK450" s="44" t="str">
        <f t="shared" si="200"/>
        <v/>
      </c>
      <c r="AL450" s="44" t="str">
        <f t="shared" si="201"/>
        <v/>
      </c>
      <c r="AM450" s="44" t="str">
        <f t="shared" si="203"/>
        <v/>
      </c>
      <c r="AN450" s="44" t="str">
        <f t="shared" ref="AN450:AN501" si="226">IF(AG450&lt;&gt;"",VLOOKUP(CONCATENATE(AD450,"1"),Scoring_Team,5,FALSE),"")</f>
        <v/>
      </c>
      <c r="AO450" s="44" t="str">
        <f t="shared" ref="AO450:AO501" si="227">IF(AG450&lt;&gt;"",VLOOKUP(CONCATENATE(AD450,"2"),Scoring_Team,5,FALSE),"")</f>
        <v/>
      </c>
      <c r="AP450" s="44" t="str">
        <f t="shared" ref="AP450:AP501" si="228">IF(AG450&lt;&gt;"",VLOOKUP(CONCATENATE(AD450,"3"),Scoring_Team,5,FALSE),"")</f>
        <v/>
      </c>
      <c r="AQ450" s="44" t="str">
        <f t="shared" si="202"/>
        <v/>
      </c>
    </row>
    <row r="451" spans="1:43">
      <c r="A451" s="51" t="str">
        <f t="shared" si="204"/>
        <v>,240</v>
      </c>
      <c r="B451" s="52" t="str">
        <f t="shared" si="205"/>
        <v>,234</v>
      </c>
      <c r="C451" s="50">
        <f t="shared" si="206"/>
        <v>450</v>
      </c>
      <c r="D451" s="7"/>
      <c r="E451" s="52">
        <f t="shared" si="207"/>
        <v>0</v>
      </c>
      <c r="F451" s="51">
        <f>COUNTIF(H$2:H451,H451)</f>
        <v>240</v>
      </c>
      <c r="G451" s="53">
        <f>COUNTIF(J$2:J451,J451)</f>
        <v>234</v>
      </c>
      <c r="H451" s="51" t="str">
        <f t="shared" si="208"/>
        <v/>
      </c>
      <c r="I451" s="52" t="str">
        <f t="shared" si="221"/>
        <v/>
      </c>
      <c r="J451" s="52" t="str">
        <f t="shared" si="222"/>
        <v/>
      </c>
      <c r="K451" s="56" t="str">
        <f t="shared" si="223"/>
        <v/>
      </c>
      <c r="L451" s="56" t="str">
        <f t="shared" si="224"/>
        <v/>
      </c>
      <c r="M451" s="7"/>
      <c r="N451" s="8"/>
      <c r="O451" s="7"/>
      <c r="P451" s="59">
        <f t="shared" si="209"/>
        <v>1</v>
      </c>
      <c r="Q451" s="59">
        <f t="shared" si="210"/>
        <v>6</v>
      </c>
      <c r="R451" s="63">
        <f t="shared" si="211"/>
        <v>4.1666666666666664E-2</v>
      </c>
      <c r="S451" s="66">
        <f t="shared" si="212"/>
        <v>4.1666666666666666E-3</v>
      </c>
      <c r="T451" s="66">
        <f t="shared" si="213"/>
        <v>0</v>
      </c>
      <c r="U451" s="52">
        <f>COUNTIF(L$2:L451,L451)</f>
        <v>234</v>
      </c>
      <c r="V451" s="52">
        <f t="shared" si="214"/>
        <v>450</v>
      </c>
      <c r="W451" s="67">
        <f t="shared" si="215"/>
        <v>4.583333333333333E-2</v>
      </c>
      <c r="X451" s="70">
        <f t="shared" si="216"/>
        <v>4.583333333333333E-2</v>
      </c>
      <c r="Y451" s="72" t="str">
        <f t="shared" si="225"/>
        <v/>
      </c>
      <c r="Z451" s="75" t="str">
        <f t="shared" si="217"/>
        <v/>
      </c>
      <c r="AA451" s="25"/>
      <c r="AB451" s="25"/>
      <c r="AC451" s="44" t="str">
        <f t="shared" si="218"/>
        <v/>
      </c>
      <c r="AD451" s="44" t="str">
        <f t="shared" si="219"/>
        <v/>
      </c>
      <c r="AE451" s="78" t="str">
        <f>IF(AD451="","",COUNTIF($AD$2:AD451,AD451))</f>
        <v/>
      </c>
      <c r="AF451" s="79" t="str">
        <f>IF(AD451="","",SUMIF(AD$2:AD451,AD451,G$2:G451))</f>
        <v/>
      </c>
      <c r="AG451" s="79" t="str">
        <f>IF(AK451&lt;&gt;"",COUNTIF($AK$1:AK450,AK451)+AK451,IF(AL451&lt;&gt;"",COUNTIF($AL$1:AL450,AL451)+AL451,""))</f>
        <v/>
      </c>
      <c r="AH451" s="79" t="str">
        <f t="shared" si="220"/>
        <v/>
      </c>
      <c r="AI451" s="79" t="str">
        <f>IF(AND(J451="M", AH451&lt;&gt;"U/A",AE451=Prizewinners!$J$1),AF451,"")</f>
        <v/>
      </c>
      <c r="AJ451" s="44" t="str">
        <f>IF(AND(J451="F",  AH451&lt;&gt;"U/A",AE451=Prizewinners!$J$16),AF451,"")</f>
        <v/>
      </c>
      <c r="AK451" s="44" t="str">
        <f t="shared" ref="AK451:AK501" si="229">IF(AI451&lt;&gt;"",RANK(AI451,AI$2:AI$501,1),"")</f>
        <v/>
      </c>
      <c r="AL451" s="44" t="str">
        <f t="shared" ref="AL451:AL501" si="230">IF(AJ451&lt;&gt;"",RANK(AJ451,AJ$2:AJ$501,1),"")</f>
        <v/>
      </c>
      <c r="AM451" s="44" t="str">
        <f t="shared" si="203"/>
        <v/>
      </c>
      <c r="AN451" s="44" t="str">
        <f t="shared" si="226"/>
        <v/>
      </c>
      <c r="AO451" s="44" t="str">
        <f t="shared" si="227"/>
        <v/>
      </c>
      <c r="AP451" s="44" t="str">
        <f t="shared" si="228"/>
        <v/>
      </c>
      <c r="AQ451" s="44" t="str">
        <f t="shared" ref="AQ451:AQ501" si="231">K451</f>
        <v/>
      </c>
    </row>
    <row r="452" spans="1:43">
      <c r="A452" s="51" t="str">
        <f t="shared" si="204"/>
        <v>,241</v>
      </c>
      <c r="B452" s="52" t="str">
        <f t="shared" si="205"/>
        <v>,235</v>
      </c>
      <c r="C452" s="50">
        <f t="shared" si="206"/>
        <v>451</v>
      </c>
      <c r="D452" s="7"/>
      <c r="E452" s="52">
        <f t="shared" si="207"/>
        <v>0</v>
      </c>
      <c r="F452" s="51">
        <f>COUNTIF(H$2:H452,H452)</f>
        <v>241</v>
      </c>
      <c r="G452" s="53">
        <f>COUNTIF(J$2:J452,J452)</f>
        <v>235</v>
      </c>
      <c r="H452" s="51" t="str">
        <f t="shared" si="208"/>
        <v/>
      </c>
      <c r="I452" s="52" t="str">
        <f t="shared" si="221"/>
        <v/>
      </c>
      <c r="J452" s="52" t="str">
        <f t="shared" si="222"/>
        <v/>
      </c>
      <c r="K452" s="56" t="str">
        <f t="shared" si="223"/>
        <v/>
      </c>
      <c r="L452" s="56" t="str">
        <f t="shared" si="224"/>
        <v/>
      </c>
      <c r="M452" s="7"/>
      <c r="N452" s="8"/>
      <c r="O452" s="7"/>
      <c r="P452" s="59">
        <f t="shared" si="209"/>
        <v>1</v>
      </c>
      <c r="Q452" s="59">
        <f t="shared" si="210"/>
        <v>6</v>
      </c>
      <c r="R452" s="63">
        <f t="shared" si="211"/>
        <v>4.1666666666666664E-2</v>
      </c>
      <c r="S452" s="66">
        <f t="shared" si="212"/>
        <v>4.1666666666666666E-3</v>
      </c>
      <c r="T452" s="66">
        <f t="shared" si="213"/>
        <v>0</v>
      </c>
      <c r="U452" s="52">
        <f>COUNTIF(L$2:L452,L452)</f>
        <v>235</v>
      </c>
      <c r="V452" s="52">
        <f t="shared" si="214"/>
        <v>451</v>
      </c>
      <c r="W452" s="67">
        <f t="shared" si="215"/>
        <v>4.583333333333333E-2</v>
      </c>
      <c r="X452" s="70">
        <f t="shared" si="216"/>
        <v>4.583333333333333E-2</v>
      </c>
      <c r="Y452" s="72" t="str">
        <f t="shared" si="225"/>
        <v/>
      </c>
      <c r="Z452" s="75" t="str">
        <f t="shared" si="217"/>
        <v/>
      </c>
      <c r="AA452" s="25"/>
      <c r="AB452" s="25"/>
      <c r="AC452" s="44" t="str">
        <f t="shared" si="218"/>
        <v/>
      </c>
      <c r="AD452" s="44" t="str">
        <f t="shared" si="219"/>
        <v/>
      </c>
      <c r="AE452" s="78" t="str">
        <f>IF(AD452="","",COUNTIF($AD$2:AD452,AD452))</f>
        <v/>
      </c>
      <c r="AF452" s="79" t="str">
        <f>IF(AD452="","",SUMIF(AD$2:AD452,AD452,G$2:G452))</f>
        <v/>
      </c>
      <c r="AG452" s="79" t="str">
        <f>IF(AK452&lt;&gt;"",COUNTIF($AK$1:AK451,AK452)+AK452,IF(AL452&lt;&gt;"",COUNTIF($AL$1:AL451,AL452)+AL452,""))</f>
        <v/>
      </c>
      <c r="AH452" s="79" t="str">
        <f t="shared" si="220"/>
        <v/>
      </c>
      <c r="AI452" s="79" t="str">
        <f>IF(AND(J452="M", AH452&lt;&gt;"U/A",AE452=Prizewinners!$J$1),AF452,"")</f>
        <v/>
      </c>
      <c r="AJ452" s="44" t="str">
        <f>IF(AND(J452="F",  AH452&lt;&gt;"U/A",AE452=Prizewinners!$J$16),AF452,"")</f>
        <v/>
      </c>
      <c r="AK452" s="44" t="str">
        <f t="shared" si="229"/>
        <v/>
      </c>
      <c r="AL452" s="44" t="str">
        <f t="shared" si="230"/>
        <v/>
      </c>
      <c r="AM452" s="44" t="str">
        <f t="shared" si="203"/>
        <v/>
      </c>
      <c r="AN452" s="44" t="str">
        <f t="shared" si="226"/>
        <v/>
      </c>
      <c r="AO452" s="44" t="str">
        <f t="shared" si="227"/>
        <v/>
      </c>
      <c r="AP452" s="44" t="str">
        <f t="shared" si="228"/>
        <v/>
      </c>
      <c r="AQ452" s="44" t="str">
        <f t="shared" si="231"/>
        <v/>
      </c>
    </row>
    <row r="453" spans="1:43">
      <c r="A453" s="51" t="str">
        <f t="shared" si="204"/>
        <v>,242</v>
      </c>
      <c r="B453" s="52" t="str">
        <f t="shared" si="205"/>
        <v>,236</v>
      </c>
      <c r="C453" s="50">
        <f t="shared" si="206"/>
        <v>452</v>
      </c>
      <c r="D453" s="7"/>
      <c r="E453" s="52">
        <f t="shared" si="207"/>
        <v>0</v>
      </c>
      <c r="F453" s="51">
        <f>COUNTIF(H$2:H453,H453)</f>
        <v>242</v>
      </c>
      <c r="G453" s="53">
        <f>COUNTIF(J$2:J453,J453)</f>
        <v>236</v>
      </c>
      <c r="H453" s="51" t="str">
        <f t="shared" si="208"/>
        <v/>
      </c>
      <c r="I453" s="52" t="str">
        <f t="shared" si="221"/>
        <v/>
      </c>
      <c r="J453" s="52" t="str">
        <f t="shared" si="222"/>
        <v/>
      </c>
      <c r="K453" s="56" t="str">
        <f t="shared" si="223"/>
        <v/>
      </c>
      <c r="L453" s="56" t="str">
        <f t="shared" si="224"/>
        <v/>
      </c>
      <c r="M453" s="7"/>
      <c r="N453" s="8"/>
      <c r="O453" s="7"/>
      <c r="P453" s="59">
        <f t="shared" si="209"/>
        <v>1</v>
      </c>
      <c r="Q453" s="59">
        <f t="shared" si="210"/>
        <v>6</v>
      </c>
      <c r="R453" s="63">
        <f t="shared" si="211"/>
        <v>4.1666666666666664E-2</v>
      </c>
      <c r="S453" s="66">
        <f t="shared" si="212"/>
        <v>4.1666666666666666E-3</v>
      </c>
      <c r="T453" s="66">
        <f t="shared" si="213"/>
        <v>0</v>
      </c>
      <c r="U453" s="52">
        <f>COUNTIF(L$2:L453,L453)</f>
        <v>236</v>
      </c>
      <c r="V453" s="52">
        <f t="shared" si="214"/>
        <v>452</v>
      </c>
      <c r="W453" s="67">
        <f t="shared" si="215"/>
        <v>4.583333333333333E-2</v>
      </c>
      <c r="X453" s="70">
        <f t="shared" si="216"/>
        <v>4.583333333333333E-2</v>
      </c>
      <c r="Y453" s="72" t="str">
        <f t="shared" si="225"/>
        <v/>
      </c>
      <c r="Z453" s="75" t="str">
        <f t="shared" si="217"/>
        <v/>
      </c>
      <c r="AA453" s="25"/>
      <c r="AB453" s="25"/>
      <c r="AC453" s="44" t="str">
        <f t="shared" si="218"/>
        <v/>
      </c>
      <c r="AD453" s="44" t="str">
        <f t="shared" si="219"/>
        <v/>
      </c>
      <c r="AE453" s="78" t="str">
        <f>IF(AD453="","",COUNTIF($AD$2:AD453,AD453))</f>
        <v/>
      </c>
      <c r="AF453" s="79" t="str">
        <f>IF(AD453="","",SUMIF(AD$2:AD453,AD453,G$2:G453))</f>
        <v/>
      </c>
      <c r="AG453" s="79" t="str">
        <f>IF(AK453&lt;&gt;"",COUNTIF($AK$1:AK452,AK453)+AK453,IF(AL453&lt;&gt;"",COUNTIF($AL$1:AL452,AL453)+AL453,""))</f>
        <v/>
      </c>
      <c r="AH453" s="79" t="str">
        <f t="shared" si="220"/>
        <v/>
      </c>
      <c r="AI453" s="79" t="str">
        <f>IF(AND(J453="M", AH453&lt;&gt;"U/A",AE453=Prizewinners!$J$1),AF453,"")</f>
        <v/>
      </c>
      <c r="AJ453" s="44" t="str">
        <f>IF(AND(J453="F",  AH453&lt;&gt;"U/A",AE453=Prizewinners!$J$16),AF453,"")</f>
        <v/>
      </c>
      <c r="AK453" s="44" t="str">
        <f t="shared" si="229"/>
        <v/>
      </c>
      <c r="AL453" s="44" t="str">
        <f t="shared" si="230"/>
        <v/>
      </c>
      <c r="AM453" s="44" t="str">
        <f t="shared" si="203"/>
        <v/>
      </c>
      <c r="AN453" s="44" t="str">
        <f t="shared" si="226"/>
        <v/>
      </c>
      <c r="AO453" s="44" t="str">
        <f t="shared" si="227"/>
        <v/>
      </c>
      <c r="AP453" s="44" t="str">
        <f t="shared" si="228"/>
        <v/>
      </c>
      <c r="AQ453" s="44" t="str">
        <f t="shared" si="231"/>
        <v/>
      </c>
    </row>
    <row r="454" spans="1:43">
      <c r="A454" s="51" t="str">
        <f t="shared" si="204"/>
        <v>,243</v>
      </c>
      <c r="B454" s="52" t="str">
        <f t="shared" si="205"/>
        <v>,237</v>
      </c>
      <c r="C454" s="50">
        <f t="shared" si="206"/>
        <v>453</v>
      </c>
      <c r="D454" s="7"/>
      <c r="E454" s="52">
        <f t="shared" si="207"/>
        <v>0</v>
      </c>
      <c r="F454" s="51">
        <f>COUNTIF(H$2:H454,H454)</f>
        <v>243</v>
      </c>
      <c r="G454" s="53">
        <f>COUNTIF(J$2:J454,J454)</f>
        <v>237</v>
      </c>
      <c r="H454" s="51" t="str">
        <f t="shared" si="208"/>
        <v/>
      </c>
      <c r="I454" s="52" t="str">
        <f t="shared" si="221"/>
        <v/>
      </c>
      <c r="J454" s="52" t="str">
        <f t="shared" si="222"/>
        <v/>
      </c>
      <c r="K454" s="56" t="str">
        <f t="shared" si="223"/>
        <v/>
      </c>
      <c r="L454" s="56" t="str">
        <f t="shared" si="224"/>
        <v/>
      </c>
      <c r="M454" s="7"/>
      <c r="N454" s="8"/>
      <c r="O454" s="7"/>
      <c r="P454" s="59">
        <f t="shared" si="209"/>
        <v>1</v>
      </c>
      <c r="Q454" s="59">
        <f t="shared" si="210"/>
        <v>6</v>
      </c>
      <c r="R454" s="63">
        <f t="shared" si="211"/>
        <v>4.1666666666666664E-2</v>
      </c>
      <c r="S454" s="66">
        <f t="shared" si="212"/>
        <v>4.1666666666666666E-3</v>
      </c>
      <c r="T454" s="66">
        <f t="shared" si="213"/>
        <v>0</v>
      </c>
      <c r="U454" s="52">
        <f>COUNTIF(L$2:L454,L454)</f>
        <v>237</v>
      </c>
      <c r="V454" s="52">
        <f t="shared" si="214"/>
        <v>453</v>
      </c>
      <c r="W454" s="67">
        <f t="shared" si="215"/>
        <v>4.583333333333333E-2</v>
      </c>
      <c r="X454" s="70">
        <f t="shared" si="216"/>
        <v>4.583333333333333E-2</v>
      </c>
      <c r="Y454" s="72" t="str">
        <f t="shared" si="225"/>
        <v/>
      </c>
      <c r="Z454" s="75" t="str">
        <f t="shared" si="217"/>
        <v/>
      </c>
      <c r="AA454" s="25"/>
      <c r="AB454" s="25"/>
      <c r="AC454" s="44" t="str">
        <f t="shared" si="218"/>
        <v/>
      </c>
      <c r="AD454" s="44" t="str">
        <f t="shared" si="219"/>
        <v/>
      </c>
      <c r="AE454" s="78" t="str">
        <f>IF(AD454="","",COUNTIF($AD$2:AD454,AD454))</f>
        <v/>
      </c>
      <c r="AF454" s="79" t="str">
        <f>IF(AD454="","",SUMIF(AD$2:AD454,AD454,G$2:G454))</f>
        <v/>
      </c>
      <c r="AG454" s="79" t="str">
        <f>IF(AK454&lt;&gt;"",COUNTIF($AK$1:AK453,AK454)+AK454,IF(AL454&lt;&gt;"",COUNTIF($AL$1:AL453,AL454)+AL454,""))</f>
        <v/>
      </c>
      <c r="AH454" s="79" t="str">
        <f t="shared" si="220"/>
        <v/>
      </c>
      <c r="AI454" s="79" t="str">
        <f>IF(AND(J454="M", AH454&lt;&gt;"U/A",AE454=Prizewinners!$J$1),AF454,"")</f>
        <v/>
      </c>
      <c r="AJ454" s="44" t="str">
        <f>IF(AND(J454="F",  AH454&lt;&gt;"U/A",AE454=Prizewinners!$J$16),AF454,"")</f>
        <v/>
      </c>
      <c r="AK454" s="44" t="str">
        <f t="shared" si="229"/>
        <v/>
      </c>
      <c r="AL454" s="44" t="str">
        <f t="shared" si="230"/>
        <v/>
      </c>
      <c r="AM454" s="44" t="str">
        <f t="shared" si="203"/>
        <v/>
      </c>
      <c r="AN454" s="44" t="str">
        <f t="shared" si="226"/>
        <v/>
      </c>
      <c r="AO454" s="44" t="str">
        <f t="shared" si="227"/>
        <v/>
      </c>
      <c r="AP454" s="44" t="str">
        <f t="shared" si="228"/>
        <v/>
      </c>
      <c r="AQ454" s="44" t="str">
        <f t="shared" si="231"/>
        <v/>
      </c>
    </row>
    <row r="455" spans="1:43">
      <c r="A455" s="51" t="str">
        <f t="shared" si="204"/>
        <v>,244</v>
      </c>
      <c r="B455" s="52" t="str">
        <f t="shared" si="205"/>
        <v>,238</v>
      </c>
      <c r="C455" s="50">
        <f t="shared" si="206"/>
        <v>454</v>
      </c>
      <c r="D455" s="7"/>
      <c r="E455" s="52">
        <f t="shared" si="207"/>
        <v>0</v>
      </c>
      <c r="F455" s="51">
        <f>COUNTIF(H$2:H455,H455)</f>
        <v>244</v>
      </c>
      <c r="G455" s="53">
        <f>COUNTIF(J$2:J455,J455)</f>
        <v>238</v>
      </c>
      <c r="H455" s="51" t="str">
        <f t="shared" si="208"/>
        <v/>
      </c>
      <c r="I455" s="52" t="str">
        <f t="shared" si="221"/>
        <v/>
      </c>
      <c r="J455" s="52" t="str">
        <f t="shared" si="222"/>
        <v/>
      </c>
      <c r="K455" s="56" t="str">
        <f t="shared" si="223"/>
        <v/>
      </c>
      <c r="L455" s="56" t="str">
        <f t="shared" si="224"/>
        <v/>
      </c>
      <c r="M455" s="7"/>
      <c r="N455" s="8"/>
      <c r="O455" s="7"/>
      <c r="P455" s="59">
        <f t="shared" si="209"/>
        <v>1</v>
      </c>
      <c r="Q455" s="59">
        <f t="shared" si="210"/>
        <v>6</v>
      </c>
      <c r="R455" s="63">
        <f t="shared" si="211"/>
        <v>4.1666666666666664E-2</v>
      </c>
      <c r="S455" s="66">
        <f t="shared" si="212"/>
        <v>4.1666666666666666E-3</v>
      </c>
      <c r="T455" s="66">
        <f t="shared" si="213"/>
        <v>0</v>
      </c>
      <c r="U455" s="52">
        <f>COUNTIF(L$2:L455,L455)</f>
        <v>238</v>
      </c>
      <c r="V455" s="52">
        <f t="shared" si="214"/>
        <v>454</v>
      </c>
      <c r="W455" s="67">
        <f t="shared" si="215"/>
        <v>4.583333333333333E-2</v>
      </c>
      <c r="X455" s="70">
        <f t="shared" si="216"/>
        <v>4.583333333333333E-2</v>
      </c>
      <c r="Y455" s="72" t="str">
        <f t="shared" si="225"/>
        <v/>
      </c>
      <c r="Z455" s="75" t="str">
        <f t="shared" si="217"/>
        <v/>
      </c>
      <c r="AA455" s="25"/>
      <c r="AB455" s="25"/>
      <c r="AC455" s="44" t="str">
        <f t="shared" si="218"/>
        <v/>
      </c>
      <c r="AD455" s="44" t="str">
        <f t="shared" si="219"/>
        <v/>
      </c>
      <c r="AE455" s="78" t="str">
        <f>IF(AD455="","",COUNTIF($AD$2:AD455,AD455))</f>
        <v/>
      </c>
      <c r="AF455" s="79" t="str">
        <f>IF(AD455="","",SUMIF(AD$2:AD455,AD455,G$2:G455))</f>
        <v/>
      </c>
      <c r="AG455" s="79" t="str">
        <f>IF(AK455&lt;&gt;"",COUNTIF($AK$1:AK454,AK455)+AK455,IF(AL455&lt;&gt;"",COUNTIF($AL$1:AL454,AL455)+AL455,""))</f>
        <v/>
      </c>
      <c r="AH455" s="79" t="str">
        <f t="shared" si="220"/>
        <v/>
      </c>
      <c r="AI455" s="79" t="str">
        <f>IF(AND(J455="M", AH455&lt;&gt;"U/A",AE455=Prizewinners!$J$1),AF455,"")</f>
        <v/>
      </c>
      <c r="AJ455" s="44" t="str">
        <f>IF(AND(J455="F",  AH455&lt;&gt;"U/A",AE455=Prizewinners!$J$16),AF455,"")</f>
        <v/>
      </c>
      <c r="AK455" s="44" t="str">
        <f t="shared" si="229"/>
        <v/>
      </c>
      <c r="AL455" s="44" t="str">
        <f t="shared" si="230"/>
        <v/>
      </c>
      <c r="AM455" s="44" t="str">
        <f t="shared" si="203"/>
        <v/>
      </c>
      <c r="AN455" s="44" t="str">
        <f t="shared" si="226"/>
        <v/>
      </c>
      <c r="AO455" s="44" t="str">
        <f t="shared" si="227"/>
        <v/>
      </c>
      <c r="AP455" s="44" t="str">
        <f t="shared" si="228"/>
        <v/>
      </c>
      <c r="AQ455" s="44" t="str">
        <f t="shared" si="231"/>
        <v/>
      </c>
    </row>
    <row r="456" spans="1:43">
      <c r="A456" s="51" t="str">
        <f t="shared" si="204"/>
        <v>,245</v>
      </c>
      <c r="B456" s="52" t="str">
        <f t="shared" si="205"/>
        <v>,239</v>
      </c>
      <c r="C456" s="50">
        <f t="shared" si="206"/>
        <v>455</v>
      </c>
      <c r="D456" s="7"/>
      <c r="E456" s="52">
        <f t="shared" si="207"/>
        <v>0</v>
      </c>
      <c r="F456" s="51">
        <f>COUNTIF(H$2:H456,H456)</f>
        <v>245</v>
      </c>
      <c r="G456" s="53">
        <f>COUNTIF(J$2:J456,J456)</f>
        <v>239</v>
      </c>
      <c r="H456" s="51" t="str">
        <f t="shared" si="208"/>
        <v/>
      </c>
      <c r="I456" s="52" t="str">
        <f t="shared" si="221"/>
        <v/>
      </c>
      <c r="J456" s="52" t="str">
        <f t="shared" si="222"/>
        <v/>
      </c>
      <c r="K456" s="56" t="str">
        <f t="shared" si="223"/>
        <v/>
      </c>
      <c r="L456" s="56" t="str">
        <f t="shared" si="224"/>
        <v/>
      </c>
      <c r="M456" s="7"/>
      <c r="N456" s="8"/>
      <c r="O456" s="7"/>
      <c r="P456" s="59">
        <f t="shared" si="209"/>
        <v>1</v>
      </c>
      <c r="Q456" s="59">
        <f t="shared" si="210"/>
        <v>6</v>
      </c>
      <c r="R456" s="63">
        <f t="shared" si="211"/>
        <v>4.1666666666666664E-2</v>
      </c>
      <c r="S456" s="66">
        <f t="shared" si="212"/>
        <v>4.1666666666666666E-3</v>
      </c>
      <c r="T456" s="66">
        <f t="shared" si="213"/>
        <v>0</v>
      </c>
      <c r="U456" s="52">
        <f>COUNTIF(L$2:L456,L456)</f>
        <v>239</v>
      </c>
      <c r="V456" s="52">
        <f t="shared" si="214"/>
        <v>455</v>
      </c>
      <c r="W456" s="67">
        <f t="shared" si="215"/>
        <v>4.583333333333333E-2</v>
      </c>
      <c r="X456" s="70">
        <f t="shared" si="216"/>
        <v>4.583333333333333E-2</v>
      </c>
      <c r="Y456" s="72" t="str">
        <f t="shared" si="225"/>
        <v/>
      </c>
      <c r="Z456" s="75" t="str">
        <f t="shared" si="217"/>
        <v/>
      </c>
      <c r="AA456" s="25"/>
      <c r="AB456" s="25"/>
      <c r="AC456" s="44" t="str">
        <f t="shared" si="218"/>
        <v/>
      </c>
      <c r="AD456" s="44" t="str">
        <f t="shared" si="219"/>
        <v/>
      </c>
      <c r="AE456" s="78" t="str">
        <f>IF(AD456="","",COUNTIF($AD$2:AD456,AD456))</f>
        <v/>
      </c>
      <c r="AF456" s="79" t="str">
        <f>IF(AD456="","",SUMIF(AD$2:AD456,AD456,G$2:G456))</f>
        <v/>
      </c>
      <c r="AG456" s="79" t="str">
        <f>IF(AK456&lt;&gt;"",COUNTIF($AK$1:AK455,AK456)+AK456,IF(AL456&lt;&gt;"",COUNTIF($AL$1:AL455,AL456)+AL456,""))</f>
        <v/>
      </c>
      <c r="AH456" s="79" t="str">
        <f t="shared" si="220"/>
        <v/>
      </c>
      <c r="AI456" s="79" t="str">
        <f>IF(AND(J456="M", AH456&lt;&gt;"U/A",AE456=Prizewinners!$J$1),AF456,"")</f>
        <v/>
      </c>
      <c r="AJ456" s="44" t="str">
        <f>IF(AND(J456="F",  AH456&lt;&gt;"U/A",AE456=Prizewinners!$J$16),AF456,"")</f>
        <v/>
      </c>
      <c r="AK456" s="44" t="str">
        <f t="shared" si="229"/>
        <v/>
      </c>
      <c r="AL456" s="44" t="str">
        <f t="shared" si="230"/>
        <v/>
      </c>
      <c r="AM456" s="44" t="str">
        <f t="shared" si="203"/>
        <v/>
      </c>
      <c r="AN456" s="44" t="str">
        <f t="shared" si="226"/>
        <v/>
      </c>
      <c r="AO456" s="44" t="str">
        <f t="shared" si="227"/>
        <v/>
      </c>
      <c r="AP456" s="44" t="str">
        <f t="shared" si="228"/>
        <v/>
      </c>
      <c r="AQ456" s="44" t="str">
        <f t="shared" si="231"/>
        <v/>
      </c>
    </row>
    <row r="457" spans="1:43">
      <c r="A457" s="51" t="str">
        <f t="shared" si="204"/>
        <v>,246</v>
      </c>
      <c r="B457" s="52" t="str">
        <f t="shared" si="205"/>
        <v>,240</v>
      </c>
      <c r="C457" s="50">
        <f t="shared" si="206"/>
        <v>456</v>
      </c>
      <c r="D457" s="7"/>
      <c r="E457" s="52">
        <f t="shared" si="207"/>
        <v>0</v>
      </c>
      <c r="F457" s="51">
        <f>COUNTIF(H$2:H457,H457)</f>
        <v>246</v>
      </c>
      <c r="G457" s="53">
        <f>COUNTIF(J$2:J457,J457)</f>
        <v>240</v>
      </c>
      <c r="H457" s="51" t="str">
        <f t="shared" si="208"/>
        <v/>
      </c>
      <c r="I457" s="52" t="str">
        <f t="shared" si="221"/>
        <v/>
      </c>
      <c r="J457" s="52" t="str">
        <f t="shared" si="222"/>
        <v/>
      </c>
      <c r="K457" s="56" t="str">
        <f t="shared" si="223"/>
        <v/>
      </c>
      <c r="L457" s="56" t="str">
        <f t="shared" si="224"/>
        <v/>
      </c>
      <c r="M457" s="7"/>
      <c r="N457" s="8"/>
      <c r="O457" s="7"/>
      <c r="P457" s="59">
        <f t="shared" si="209"/>
        <v>1</v>
      </c>
      <c r="Q457" s="59">
        <f t="shared" si="210"/>
        <v>6</v>
      </c>
      <c r="R457" s="63">
        <f t="shared" si="211"/>
        <v>4.1666666666666664E-2</v>
      </c>
      <c r="S457" s="66">
        <f t="shared" si="212"/>
        <v>4.1666666666666666E-3</v>
      </c>
      <c r="T457" s="66">
        <f t="shared" si="213"/>
        <v>0</v>
      </c>
      <c r="U457" s="52">
        <f>COUNTIF(L$2:L457,L457)</f>
        <v>240</v>
      </c>
      <c r="V457" s="52">
        <f t="shared" si="214"/>
        <v>456</v>
      </c>
      <c r="W457" s="67">
        <f t="shared" si="215"/>
        <v>4.583333333333333E-2</v>
      </c>
      <c r="X457" s="70">
        <f t="shared" si="216"/>
        <v>4.583333333333333E-2</v>
      </c>
      <c r="Y457" s="72" t="str">
        <f t="shared" si="225"/>
        <v/>
      </c>
      <c r="Z457" s="75" t="str">
        <f t="shared" si="217"/>
        <v/>
      </c>
      <c r="AA457" s="25"/>
      <c r="AB457" s="25"/>
      <c r="AC457" s="44" t="str">
        <f t="shared" si="218"/>
        <v/>
      </c>
      <c r="AD457" s="44" t="str">
        <f t="shared" si="219"/>
        <v/>
      </c>
      <c r="AE457" s="78" t="str">
        <f>IF(AD457="","",COUNTIF($AD$2:AD457,AD457))</f>
        <v/>
      </c>
      <c r="AF457" s="79" t="str">
        <f>IF(AD457="","",SUMIF(AD$2:AD457,AD457,G$2:G457))</f>
        <v/>
      </c>
      <c r="AG457" s="79" t="str">
        <f>IF(AK457&lt;&gt;"",COUNTIF($AK$1:AK456,AK457)+AK457,IF(AL457&lt;&gt;"",COUNTIF($AL$1:AL456,AL457)+AL457,""))</f>
        <v/>
      </c>
      <c r="AH457" s="79" t="str">
        <f t="shared" si="220"/>
        <v/>
      </c>
      <c r="AI457" s="79" t="str">
        <f>IF(AND(J457="M", AH457&lt;&gt;"U/A",AE457=Prizewinners!$J$1),AF457,"")</f>
        <v/>
      </c>
      <c r="AJ457" s="44" t="str">
        <f>IF(AND(J457="F",  AH457&lt;&gt;"U/A",AE457=Prizewinners!$J$16),AF457,"")</f>
        <v/>
      </c>
      <c r="AK457" s="44" t="str">
        <f t="shared" si="229"/>
        <v/>
      </c>
      <c r="AL457" s="44" t="str">
        <f t="shared" si="230"/>
        <v/>
      </c>
      <c r="AM457" s="44" t="str">
        <f t="shared" ref="AM457:AM501" si="232">CONCATENATE(AD457,AE457)</f>
        <v/>
      </c>
      <c r="AN457" s="44" t="str">
        <f t="shared" si="226"/>
        <v/>
      </c>
      <c r="AO457" s="44" t="str">
        <f t="shared" si="227"/>
        <v/>
      </c>
      <c r="AP457" s="44" t="str">
        <f t="shared" si="228"/>
        <v/>
      </c>
      <c r="AQ457" s="44" t="str">
        <f t="shared" si="231"/>
        <v/>
      </c>
    </row>
    <row r="458" spans="1:43">
      <c r="A458" s="51" t="str">
        <f t="shared" si="204"/>
        <v>,247</v>
      </c>
      <c r="B458" s="52" t="str">
        <f t="shared" si="205"/>
        <v>,241</v>
      </c>
      <c r="C458" s="50">
        <f t="shared" si="206"/>
        <v>457</v>
      </c>
      <c r="D458" s="7"/>
      <c r="E458" s="52">
        <f t="shared" si="207"/>
        <v>0</v>
      </c>
      <c r="F458" s="51">
        <f>COUNTIF(H$2:H458,H458)</f>
        <v>247</v>
      </c>
      <c r="G458" s="53">
        <f>COUNTIF(J$2:J458,J458)</f>
        <v>241</v>
      </c>
      <c r="H458" s="51" t="str">
        <f t="shared" si="208"/>
        <v/>
      </c>
      <c r="I458" s="52" t="str">
        <f t="shared" si="221"/>
        <v/>
      </c>
      <c r="J458" s="52" t="str">
        <f t="shared" si="222"/>
        <v/>
      </c>
      <c r="K458" s="56" t="str">
        <f t="shared" si="223"/>
        <v/>
      </c>
      <c r="L458" s="56" t="str">
        <f t="shared" si="224"/>
        <v/>
      </c>
      <c r="M458" s="7"/>
      <c r="N458" s="8"/>
      <c r="O458" s="7"/>
      <c r="P458" s="59">
        <f t="shared" si="209"/>
        <v>1</v>
      </c>
      <c r="Q458" s="59">
        <f t="shared" si="210"/>
        <v>6</v>
      </c>
      <c r="R458" s="63">
        <f t="shared" si="211"/>
        <v>4.1666666666666664E-2</v>
      </c>
      <c r="S458" s="66">
        <f t="shared" si="212"/>
        <v>4.1666666666666666E-3</v>
      </c>
      <c r="T458" s="66">
        <f t="shared" si="213"/>
        <v>0</v>
      </c>
      <c r="U458" s="52">
        <f>COUNTIF(L$2:L458,L458)</f>
        <v>241</v>
      </c>
      <c r="V458" s="52">
        <f t="shared" si="214"/>
        <v>457</v>
      </c>
      <c r="W458" s="67">
        <f t="shared" si="215"/>
        <v>4.583333333333333E-2</v>
      </c>
      <c r="X458" s="70">
        <f t="shared" si="216"/>
        <v>4.583333333333333E-2</v>
      </c>
      <c r="Y458" s="72" t="str">
        <f t="shared" si="225"/>
        <v/>
      </c>
      <c r="Z458" s="75" t="str">
        <f t="shared" si="217"/>
        <v/>
      </c>
      <c r="AA458" s="25"/>
      <c r="AB458" s="25"/>
      <c r="AC458" s="44" t="str">
        <f t="shared" si="218"/>
        <v/>
      </c>
      <c r="AD458" s="44" t="str">
        <f t="shared" si="219"/>
        <v/>
      </c>
      <c r="AE458" s="78" t="str">
        <f>IF(AD458="","",COUNTIF($AD$2:AD458,AD458))</f>
        <v/>
      </c>
      <c r="AF458" s="79" t="str">
        <f>IF(AD458="","",SUMIF(AD$2:AD458,AD458,G$2:G458))</f>
        <v/>
      </c>
      <c r="AG458" s="79" t="str">
        <f>IF(AK458&lt;&gt;"",COUNTIF($AK$1:AK457,AK458)+AK458,IF(AL458&lt;&gt;"",COUNTIF($AL$1:AL457,AL458)+AL458,""))</f>
        <v/>
      </c>
      <c r="AH458" s="79" t="str">
        <f t="shared" si="220"/>
        <v/>
      </c>
      <c r="AI458" s="79" t="str">
        <f>IF(AND(J458="M", AH458&lt;&gt;"U/A",AE458=Prizewinners!$J$1),AF458,"")</f>
        <v/>
      </c>
      <c r="AJ458" s="44" t="str">
        <f>IF(AND(J458="F",  AH458&lt;&gt;"U/A",AE458=Prizewinners!$J$16),AF458,"")</f>
        <v/>
      </c>
      <c r="AK458" s="44" t="str">
        <f t="shared" si="229"/>
        <v/>
      </c>
      <c r="AL458" s="44" t="str">
        <f t="shared" si="230"/>
        <v/>
      </c>
      <c r="AM458" s="44" t="str">
        <f t="shared" si="232"/>
        <v/>
      </c>
      <c r="AN458" s="44" t="str">
        <f t="shared" si="226"/>
        <v/>
      </c>
      <c r="AO458" s="44" t="str">
        <f t="shared" si="227"/>
        <v/>
      </c>
      <c r="AP458" s="44" t="str">
        <f t="shared" si="228"/>
        <v/>
      </c>
      <c r="AQ458" s="44" t="str">
        <f t="shared" si="231"/>
        <v/>
      </c>
    </row>
    <row r="459" spans="1:43">
      <c r="A459" s="51" t="str">
        <f t="shared" si="204"/>
        <v>,248</v>
      </c>
      <c r="B459" s="52" t="str">
        <f t="shared" si="205"/>
        <v>,242</v>
      </c>
      <c r="C459" s="50">
        <f t="shared" si="206"/>
        <v>458</v>
      </c>
      <c r="D459" s="7"/>
      <c r="E459" s="52">
        <f t="shared" si="207"/>
        <v>0</v>
      </c>
      <c r="F459" s="51">
        <f>COUNTIF(H$2:H459,H459)</f>
        <v>248</v>
      </c>
      <c r="G459" s="53">
        <f>COUNTIF(J$2:J459,J459)</f>
        <v>242</v>
      </c>
      <c r="H459" s="51" t="str">
        <f t="shared" si="208"/>
        <v/>
      </c>
      <c r="I459" s="52" t="str">
        <f t="shared" si="221"/>
        <v/>
      </c>
      <c r="J459" s="52" t="str">
        <f t="shared" si="222"/>
        <v/>
      </c>
      <c r="K459" s="56" t="str">
        <f t="shared" si="223"/>
        <v/>
      </c>
      <c r="L459" s="56" t="str">
        <f t="shared" si="224"/>
        <v/>
      </c>
      <c r="M459" s="7"/>
      <c r="N459" s="8"/>
      <c r="O459" s="7"/>
      <c r="P459" s="59">
        <f t="shared" si="209"/>
        <v>1</v>
      </c>
      <c r="Q459" s="59">
        <f t="shared" si="210"/>
        <v>6</v>
      </c>
      <c r="R459" s="63">
        <f t="shared" si="211"/>
        <v>4.1666666666666664E-2</v>
      </c>
      <c r="S459" s="66">
        <f t="shared" si="212"/>
        <v>4.1666666666666666E-3</v>
      </c>
      <c r="T459" s="66">
        <f t="shared" si="213"/>
        <v>0</v>
      </c>
      <c r="U459" s="52">
        <f>COUNTIF(L$2:L459,L459)</f>
        <v>242</v>
      </c>
      <c r="V459" s="52">
        <f t="shared" si="214"/>
        <v>458</v>
      </c>
      <c r="W459" s="67">
        <f t="shared" si="215"/>
        <v>4.583333333333333E-2</v>
      </c>
      <c r="X459" s="70">
        <f t="shared" si="216"/>
        <v>4.583333333333333E-2</v>
      </c>
      <c r="Y459" s="72" t="str">
        <f t="shared" si="225"/>
        <v/>
      </c>
      <c r="Z459" s="75" t="str">
        <f t="shared" si="217"/>
        <v/>
      </c>
      <c r="AA459" s="25"/>
      <c r="AB459" s="25"/>
      <c r="AC459" s="44" t="str">
        <f t="shared" si="218"/>
        <v/>
      </c>
      <c r="AD459" s="44" t="str">
        <f t="shared" si="219"/>
        <v/>
      </c>
      <c r="AE459" s="78" t="str">
        <f>IF(AD459="","",COUNTIF($AD$2:AD459,AD459))</f>
        <v/>
      </c>
      <c r="AF459" s="79" t="str">
        <f>IF(AD459="","",SUMIF(AD$2:AD459,AD459,G$2:G459))</f>
        <v/>
      </c>
      <c r="AG459" s="79" t="str">
        <f>IF(AK459&lt;&gt;"",COUNTIF($AK$1:AK458,AK459)+AK459,IF(AL459&lt;&gt;"",COUNTIF($AL$1:AL458,AL459)+AL459,""))</f>
        <v/>
      </c>
      <c r="AH459" s="79" t="str">
        <f t="shared" si="220"/>
        <v/>
      </c>
      <c r="AI459" s="79" t="str">
        <f>IF(AND(J459="M", AH459&lt;&gt;"U/A",AE459=Prizewinners!$J$1),AF459,"")</f>
        <v/>
      </c>
      <c r="AJ459" s="44" t="str">
        <f>IF(AND(J459="F",  AH459&lt;&gt;"U/A",AE459=Prizewinners!$J$16),AF459,"")</f>
        <v/>
      </c>
      <c r="AK459" s="44" t="str">
        <f t="shared" si="229"/>
        <v/>
      </c>
      <c r="AL459" s="44" t="str">
        <f t="shared" si="230"/>
        <v/>
      </c>
      <c r="AM459" s="44" t="str">
        <f t="shared" si="232"/>
        <v/>
      </c>
      <c r="AN459" s="44" t="str">
        <f t="shared" si="226"/>
        <v/>
      </c>
      <c r="AO459" s="44" t="str">
        <f t="shared" si="227"/>
        <v/>
      </c>
      <c r="AP459" s="44" t="str">
        <f t="shared" si="228"/>
        <v/>
      </c>
      <c r="AQ459" s="44" t="str">
        <f t="shared" si="231"/>
        <v/>
      </c>
    </row>
    <row r="460" spans="1:43">
      <c r="A460" s="51" t="str">
        <f t="shared" si="204"/>
        <v>,249</v>
      </c>
      <c r="B460" s="52" t="str">
        <f t="shared" si="205"/>
        <v>,243</v>
      </c>
      <c r="C460" s="50">
        <f t="shared" si="206"/>
        <v>459</v>
      </c>
      <c r="D460" s="7"/>
      <c r="E460" s="52">
        <f t="shared" si="207"/>
        <v>0</v>
      </c>
      <c r="F460" s="51">
        <f>COUNTIF(H$2:H460,H460)</f>
        <v>249</v>
      </c>
      <c r="G460" s="53">
        <f>COUNTIF(J$2:J460,J460)</f>
        <v>243</v>
      </c>
      <c r="H460" s="51" t="str">
        <f t="shared" si="208"/>
        <v/>
      </c>
      <c r="I460" s="52" t="str">
        <f t="shared" si="221"/>
        <v/>
      </c>
      <c r="J460" s="52" t="str">
        <f t="shared" si="222"/>
        <v/>
      </c>
      <c r="K460" s="56" t="str">
        <f t="shared" si="223"/>
        <v/>
      </c>
      <c r="L460" s="56" t="str">
        <f t="shared" si="224"/>
        <v/>
      </c>
      <c r="M460" s="7"/>
      <c r="N460" s="8"/>
      <c r="O460" s="7"/>
      <c r="P460" s="59">
        <f t="shared" si="209"/>
        <v>1</v>
      </c>
      <c r="Q460" s="59">
        <f t="shared" si="210"/>
        <v>6</v>
      </c>
      <c r="R460" s="63">
        <f t="shared" si="211"/>
        <v>4.1666666666666664E-2</v>
      </c>
      <c r="S460" s="66">
        <f t="shared" si="212"/>
        <v>4.1666666666666666E-3</v>
      </c>
      <c r="T460" s="66">
        <f t="shared" si="213"/>
        <v>0</v>
      </c>
      <c r="U460" s="52">
        <f>COUNTIF(L$2:L460,L460)</f>
        <v>243</v>
      </c>
      <c r="V460" s="52">
        <f t="shared" si="214"/>
        <v>459</v>
      </c>
      <c r="W460" s="67">
        <f t="shared" si="215"/>
        <v>4.583333333333333E-2</v>
      </c>
      <c r="X460" s="70">
        <f t="shared" si="216"/>
        <v>4.583333333333333E-2</v>
      </c>
      <c r="Y460" s="72" t="str">
        <f t="shared" si="225"/>
        <v/>
      </c>
      <c r="Z460" s="75" t="str">
        <f t="shared" si="217"/>
        <v/>
      </c>
      <c r="AA460" s="25"/>
      <c r="AB460" s="25"/>
      <c r="AC460" s="44" t="str">
        <f t="shared" si="218"/>
        <v/>
      </c>
      <c r="AD460" s="44" t="str">
        <f t="shared" si="219"/>
        <v/>
      </c>
      <c r="AE460" s="78" t="str">
        <f>IF(AD460="","",COUNTIF($AD$2:AD460,AD460))</f>
        <v/>
      </c>
      <c r="AF460" s="79" t="str">
        <f>IF(AD460="","",SUMIF(AD$2:AD460,AD460,G$2:G460))</f>
        <v/>
      </c>
      <c r="AG460" s="79" t="str">
        <f>IF(AK460&lt;&gt;"",COUNTIF($AK$1:AK459,AK460)+AK460,IF(AL460&lt;&gt;"",COUNTIF($AL$1:AL459,AL460)+AL460,""))</f>
        <v/>
      </c>
      <c r="AH460" s="79" t="str">
        <f t="shared" si="220"/>
        <v/>
      </c>
      <c r="AI460" s="79" t="str">
        <f>IF(AND(J460="M", AH460&lt;&gt;"U/A",AE460=Prizewinners!$J$1),AF460,"")</f>
        <v/>
      </c>
      <c r="AJ460" s="44" t="str">
        <f>IF(AND(J460="F",  AH460&lt;&gt;"U/A",AE460=Prizewinners!$J$16),AF460,"")</f>
        <v/>
      </c>
      <c r="AK460" s="44" t="str">
        <f t="shared" si="229"/>
        <v/>
      </c>
      <c r="AL460" s="44" t="str">
        <f t="shared" si="230"/>
        <v/>
      </c>
      <c r="AM460" s="44" t="str">
        <f t="shared" si="232"/>
        <v/>
      </c>
      <c r="AN460" s="44" t="str">
        <f t="shared" si="226"/>
        <v/>
      </c>
      <c r="AO460" s="44" t="str">
        <f t="shared" si="227"/>
        <v/>
      </c>
      <c r="AP460" s="44" t="str">
        <f t="shared" si="228"/>
        <v/>
      </c>
      <c r="AQ460" s="44" t="str">
        <f t="shared" si="231"/>
        <v/>
      </c>
    </row>
    <row r="461" spans="1:43">
      <c r="A461" s="51" t="str">
        <f t="shared" si="204"/>
        <v>,250</v>
      </c>
      <c r="B461" s="52" t="str">
        <f t="shared" si="205"/>
        <v>,244</v>
      </c>
      <c r="C461" s="50">
        <f t="shared" si="206"/>
        <v>460</v>
      </c>
      <c r="D461" s="7"/>
      <c r="E461" s="52">
        <f t="shared" si="207"/>
        <v>0</v>
      </c>
      <c r="F461" s="51">
        <f>COUNTIF(H$2:H461,H461)</f>
        <v>250</v>
      </c>
      <c r="G461" s="53">
        <f>COUNTIF(J$2:J461,J461)</f>
        <v>244</v>
      </c>
      <c r="H461" s="51" t="str">
        <f t="shared" si="208"/>
        <v/>
      </c>
      <c r="I461" s="52" t="str">
        <f t="shared" si="221"/>
        <v/>
      </c>
      <c r="J461" s="52" t="str">
        <f t="shared" si="222"/>
        <v/>
      </c>
      <c r="K461" s="56" t="str">
        <f t="shared" si="223"/>
        <v/>
      </c>
      <c r="L461" s="56" t="str">
        <f t="shared" si="224"/>
        <v/>
      </c>
      <c r="M461" s="7"/>
      <c r="N461" s="8"/>
      <c r="O461" s="7"/>
      <c r="P461" s="59">
        <f t="shared" si="209"/>
        <v>1</v>
      </c>
      <c r="Q461" s="59">
        <f t="shared" si="210"/>
        <v>6</v>
      </c>
      <c r="R461" s="63">
        <f t="shared" si="211"/>
        <v>4.1666666666666664E-2</v>
      </c>
      <c r="S461" s="66">
        <f t="shared" si="212"/>
        <v>4.1666666666666666E-3</v>
      </c>
      <c r="T461" s="66">
        <f t="shared" si="213"/>
        <v>0</v>
      </c>
      <c r="U461" s="52">
        <f>COUNTIF(L$2:L461,L461)</f>
        <v>244</v>
      </c>
      <c r="V461" s="52">
        <f t="shared" si="214"/>
        <v>460</v>
      </c>
      <c r="W461" s="67">
        <f t="shared" si="215"/>
        <v>4.583333333333333E-2</v>
      </c>
      <c r="X461" s="70">
        <f t="shared" si="216"/>
        <v>4.583333333333333E-2</v>
      </c>
      <c r="Y461" s="72" t="str">
        <f t="shared" si="225"/>
        <v/>
      </c>
      <c r="Z461" s="75" t="str">
        <f t="shared" si="217"/>
        <v/>
      </c>
      <c r="AA461" s="25"/>
      <c r="AB461" s="25"/>
      <c r="AC461" s="44" t="str">
        <f t="shared" si="218"/>
        <v/>
      </c>
      <c r="AD461" s="44" t="str">
        <f t="shared" si="219"/>
        <v/>
      </c>
      <c r="AE461" s="78" t="str">
        <f>IF(AD461="","",COUNTIF($AD$2:AD461,AD461))</f>
        <v/>
      </c>
      <c r="AF461" s="79" t="str">
        <f>IF(AD461="","",SUMIF(AD$2:AD461,AD461,G$2:G461))</f>
        <v/>
      </c>
      <c r="AG461" s="79" t="str">
        <f>IF(AK461&lt;&gt;"",COUNTIF($AK$1:AK460,AK461)+AK461,IF(AL461&lt;&gt;"",COUNTIF($AL$1:AL460,AL461)+AL461,""))</f>
        <v/>
      </c>
      <c r="AH461" s="79" t="str">
        <f t="shared" si="220"/>
        <v/>
      </c>
      <c r="AI461" s="79" t="str">
        <f>IF(AND(J461="M", AH461&lt;&gt;"U/A",AE461=Prizewinners!$J$1),AF461,"")</f>
        <v/>
      </c>
      <c r="AJ461" s="44" t="str">
        <f>IF(AND(J461="F",  AH461&lt;&gt;"U/A",AE461=Prizewinners!$J$16),AF461,"")</f>
        <v/>
      </c>
      <c r="AK461" s="44" t="str">
        <f t="shared" si="229"/>
        <v/>
      </c>
      <c r="AL461" s="44" t="str">
        <f t="shared" si="230"/>
        <v/>
      </c>
      <c r="AM461" s="44" t="str">
        <f t="shared" si="232"/>
        <v/>
      </c>
      <c r="AN461" s="44" t="str">
        <f t="shared" si="226"/>
        <v/>
      </c>
      <c r="AO461" s="44" t="str">
        <f t="shared" si="227"/>
        <v/>
      </c>
      <c r="AP461" s="44" t="str">
        <f t="shared" si="228"/>
        <v/>
      </c>
      <c r="AQ461" s="44" t="str">
        <f t="shared" si="231"/>
        <v/>
      </c>
    </row>
    <row r="462" spans="1:43">
      <c r="A462" s="51" t="str">
        <f t="shared" si="204"/>
        <v>,251</v>
      </c>
      <c r="B462" s="52" t="str">
        <f t="shared" si="205"/>
        <v>,245</v>
      </c>
      <c r="C462" s="50">
        <f t="shared" si="206"/>
        <v>461</v>
      </c>
      <c r="D462" s="7"/>
      <c r="E462" s="52">
        <f t="shared" si="207"/>
        <v>0</v>
      </c>
      <c r="F462" s="51">
        <f>COUNTIF(H$2:H462,H462)</f>
        <v>251</v>
      </c>
      <c r="G462" s="53">
        <f>COUNTIF(J$2:J462,J462)</f>
        <v>245</v>
      </c>
      <c r="H462" s="51" t="str">
        <f t="shared" si="208"/>
        <v/>
      </c>
      <c r="I462" s="52" t="str">
        <f t="shared" si="221"/>
        <v/>
      </c>
      <c r="J462" s="52" t="str">
        <f t="shared" si="222"/>
        <v/>
      </c>
      <c r="K462" s="56" t="str">
        <f t="shared" si="223"/>
        <v/>
      </c>
      <c r="L462" s="56" t="str">
        <f t="shared" si="224"/>
        <v/>
      </c>
      <c r="M462" s="7"/>
      <c r="N462" s="8"/>
      <c r="O462" s="7"/>
      <c r="P462" s="59">
        <f t="shared" si="209"/>
        <v>1</v>
      </c>
      <c r="Q462" s="59">
        <f t="shared" si="210"/>
        <v>6</v>
      </c>
      <c r="R462" s="63">
        <f t="shared" si="211"/>
        <v>4.1666666666666664E-2</v>
      </c>
      <c r="S462" s="66">
        <f t="shared" si="212"/>
        <v>4.1666666666666666E-3</v>
      </c>
      <c r="T462" s="66">
        <f t="shared" si="213"/>
        <v>0</v>
      </c>
      <c r="U462" s="52">
        <f>COUNTIF(L$2:L462,L462)</f>
        <v>245</v>
      </c>
      <c r="V462" s="52">
        <f t="shared" si="214"/>
        <v>461</v>
      </c>
      <c r="W462" s="67">
        <f t="shared" si="215"/>
        <v>4.583333333333333E-2</v>
      </c>
      <c r="X462" s="70">
        <f t="shared" si="216"/>
        <v>4.583333333333333E-2</v>
      </c>
      <c r="Y462" s="72" t="str">
        <f t="shared" si="225"/>
        <v/>
      </c>
      <c r="Z462" s="75" t="str">
        <f t="shared" si="217"/>
        <v/>
      </c>
      <c r="AA462" s="25"/>
      <c r="AB462" s="25"/>
      <c r="AC462" s="44" t="str">
        <f t="shared" si="218"/>
        <v/>
      </c>
      <c r="AD462" s="44" t="str">
        <f t="shared" si="219"/>
        <v/>
      </c>
      <c r="AE462" s="78" t="str">
        <f>IF(AD462="","",COUNTIF($AD$2:AD462,AD462))</f>
        <v/>
      </c>
      <c r="AF462" s="79" t="str">
        <f>IF(AD462="","",SUMIF(AD$2:AD462,AD462,G$2:G462))</f>
        <v/>
      </c>
      <c r="AG462" s="79" t="str">
        <f>IF(AK462&lt;&gt;"",COUNTIF($AK$1:AK461,AK462)+AK462,IF(AL462&lt;&gt;"",COUNTIF($AL$1:AL461,AL462)+AL462,""))</f>
        <v/>
      </c>
      <c r="AH462" s="79" t="str">
        <f t="shared" si="220"/>
        <v/>
      </c>
      <c r="AI462" s="79" t="str">
        <f>IF(AND(J462="M", AH462&lt;&gt;"U/A",AE462=Prizewinners!$J$1),AF462,"")</f>
        <v/>
      </c>
      <c r="AJ462" s="44" t="str">
        <f>IF(AND(J462="F",  AH462&lt;&gt;"U/A",AE462=Prizewinners!$J$16),AF462,"")</f>
        <v/>
      </c>
      <c r="AK462" s="44" t="str">
        <f t="shared" si="229"/>
        <v/>
      </c>
      <c r="AL462" s="44" t="str">
        <f t="shared" si="230"/>
        <v/>
      </c>
      <c r="AM462" s="44" t="str">
        <f t="shared" si="232"/>
        <v/>
      </c>
      <c r="AN462" s="44" t="str">
        <f t="shared" si="226"/>
        <v/>
      </c>
      <c r="AO462" s="44" t="str">
        <f t="shared" si="227"/>
        <v/>
      </c>
      <c r="AP462" s="44" t="str">
        <f t="shared" si="228"/>
        <v/>
      </c>
      <c r="AQ462" s="44" t="str">
        <f t="shared" si="231"/>
        <v/>
      </c>
    </row>
    <row r="463" spans="1:43">
      <c r="A463" s="51" t="str">
        <f t="shared" si="204"/>
        <v>,252</v>
      </c>
      <c r="B463" s="52" t="str">
        <f t="shared" si="205"/>
        <v>,246</v>
      </c>
      <c r="C463" s="50">
        <f t="shared" si="206"/>
        <v>462</v>
      </c>
      <c r="D463" s="7"/>
      <c r="E463" s="52">
        <f t="shared" si="207"/>
        <v>0</v>
      </c>
      <c r="F463" s="51">
        <f>COUNTIF(H$2:H463,H463)</f>
        <v>252</v>
      </c>
      <c r="G463" s="53">
        <f>COUNTIF(J$2:J463,J463)</f>
        <v>246</v>
      </c>
      <c r="H463" s="51" t="str">
        <f t="shared" si="208"/>
        <v/>
      </c>
      <c r="I463" s="52" t="str">
        <f t="shared" si="221"/>
        <v/>
      </c>
      <c r="J463" s="52" t="str">
        <f t="shared" si="222"/>
        <v/>
      </c>
      <c r="K463" s="56" t="str">
        <f t="shared" si="223"/>
        <v/>
      </c>
      <c r="L463" s="56" t="str">
        <f t="shared" si="224"/>
        <v/>
      </c>
      <c r="M463" s="7"/>
      <c r="N463" s="8"/>
      <c r="O463" s="7"/>
      <c r="P463" s="59">
        <f t="shared" si="209"/>
        <v>1</v>
      </c>
      <c r="Q463" s="59">
        <f t="shared" si="210"/>
        <v>6</v>
      </c>
      <c r="R463" s="63">
        <f t="shared" si="211"/>
        <v>4.1666666666666664E-2</v>
      </c>
      <c r="S463" s="66">
        <f t="shared" si="212"/>
        <v>4.1666666666666666E-3</v>
      </c>
      <c r="T463" s="66">
        <f t="shared" si="213"/>
        <v>0</v>
      </c>
      <c r="U463" s="52">
        <f>COUNTIF(L$2:L463,L463)</f>
        <v>246</v>
      </c>
      <c r="V463" s="52">
        <f t="shared" si="214"/>
        <v>462</v>
      </c>
      <c r="W463" s="67">
        <f t="shared" si="215"/>
        <v>4.583333333333333E-2</v>
      </c>
      <c r="X463" s="70">
        <f t="shared" si="216"/>
        <v>4.583333333333333E-2</v>
      </c>
      <c r="Y463" s="72" t="str">
        <f t="shared" si="225"/>
        <v/>
      </c>
      <c r="Z463" s="75" t="str">
        <f t="shared" si="217"/>
        <v/>
      </c>
      <c r="AA463" s="25"/>
      <c r="AB463" s="25"/>
      <c r="AC463" s="44" t="str">
        <f t="shared" si="218"/>
        <v/>
      </c>
      <c r="AD463" s="44" t="str">
        <f t="shared" si="219"/>
        <v/>
      </c>
      <c r="AE463" s="78" t="str">
        <f>IF(AD463="","",COUNTIF($AD$2:AD463,AD463))</f>
        <v/>
      </c>
      <c r="AF463" s="79" t="str">
        <f>IF(AD463="","",SUMIF(AD$2:AD463,AD463,G$2:G463))</f>
        <v/>
      </c>
      <c r="AG463" s="79" t="str">
        <f>IF(AK463&lt;&gt;"",COUNTIF($AK$1:AK462,AK463)+AK463,IF(AL463&lt;&gt;"",COUNTIF($AL$1:AL462,AL463)+AL463,""))</f>
        <v/>
      </c>
      <c r="AH463" s="79" t="str">
        <f t="shared" si="220"/>
        <v/>
      </c>
      <c r="AI463" s="79" t="str">
        <f>IF(AND(J463="M", AH463&lt;&gt;"U/A",AE463=Prizewinners!$J$1),AF463,"")</f>
        <v/>
      </c>
      <c r="AJ463" s="44" t="str">
        <f>IF(AND(J463="F",  AH463&lt;&gt;"U/A",AE463=Prizewinners!$J$16),AF463,"")</f>
        <v/>
      </c>
      <c r="AK463" s="44" t="str">
        <f t="shared" si="229"/>
        <v/>
      </c>
      <c r="AL463" s="44" t="str">
        <f t="shared" si="230"/>
        <v/>
      </c>
      <c r="AM463" s="44" t="str">
        <f t="shared" si="232"/>
        <v/>
      </c>
      <c r="AN463" s="44" t="str">
        <f t="shared" si="226"/>
        <v/>
      </c>
      <c r="AO463" s="44" t="str">
        <f t="shared" si="227"/>
        <v/>
      </c>
      <c r="AP463" s="44" t="str">
        <f t="shared" si="228"/>
        <v/>
      </c>
      <c r="AQ463" s="44" t="str">
        <f t="shared" si="231"/>
        <v/>
      </c>
    </row>
    <row r="464" spans="1:43">
      <c r="A464" s="51" t="str">
        <f t="shared" si="204"/>
        <v>,253</v>
      </c>
      <c r="B464" s="52" t="str">
        <f t="shared" si="205"/>
        <v>,247</v>
      </c>
      <c r="C464" s="50">
        <f t="shared" si="206"/>
        <v>463</v>
      </c>
      <c r="D464" s="7"/>
      <c r="E464" s="52">
        <f t="shared" si="207"/>
        <v>0</v>
      </c>
      <c r="F464" s="51">
        <f>COUNTIF(H$2:H464,H464)</f>
        <v>253</v>
      </c>
      <c r="G464" s="53">
        <f>COUNTIF(J$2:J464,J464)</f>
        <v>247</v>
      </c>
      <c r="H464" s="51" t="str">
        <f t="shared" si="208"/>
        <v/>
      </c>
      <c r="I464" s="52" t="str">
        <f t="shared" si="221"/>
        <v/>
      </c>
      <c r="J464" s="52" t="str">
        <f t="shared" si="222"/>
        <v/>
      </c>
      <c r="K464" s="56" t="str">
        <f t="shared" si="223"/>
        <v/>
      </c>
      <c r="L464" s="56" t="str">
        <f t="shared" si="224"/>
        <v/>
      </c>
      <c r="M464" s="7"/>
      <c r="N464" s="8"/>
      <c r="O464" s="7"/>
      <c r="P464" s="59">
        <f t="shared" si="209"/>
        <v>1</v>
      </c>
      <c r="Q464" s="59">
        <f t="shared" si="210"/>
        <v>6</v>
      </c>
      <c r="R464" s="63">
        <f t="shared" si="211"/>
        <v>4.1666666666666664E-2</v>
      </c>
      <c r="S464" s="66">
        <f t="shared" si="212"/>
        <v>4.1666666666666666E-3</v>
      </c>
      <c r="T464" s="66">
        <f t="shared" si="213"/>
        <v>0</v>
      </c>
      <c r="U464" s="52">
        <f>COUNTIF(L$2:L464,L464)</f>
        <v>247</v>
      </c>
      <c r="V464" s="52">
        <f t="shared" si="214"/>
        <v>463</v>
      </c>
      <c r="W464" s="67">
        <f t="shared" si="215"/>
        <v>4.583333333333333E-2</v>
      </c>
      <c r="X464" s="70">
        <f t="shared" si="216"/>
        <v>4.583333333333333E-2</v>
      </c>
      <c r="Y464" s="72" t="str">
        <f t="shared" si="225"/>
        <v/>
      </c>
      <c r="Z464" s="75" t="str">
        <f t="shared" si="217"/>
        <v/>
      </c>
      <c r="AA464" s="25"/>
      <c r="AB464" s="25"/>
      <c r="AC464" s="44" t="str">
        <f t="shared" si="218"/>
        <v/>
      </c>
      <c r="AD464" s="44" t="str">
        <f t="shared" si="219"/>
        <v/>
      </c>
      <c r="AE464" s="78" t="str">
        <f>IF(AD464="","",COUNTIF($AD$2:AD464,AD464))</f>
        <v/>
      </c>
      <c r="AF464" s="79" t="str">
        <f>IF(AD464="","",SUMIF(AD$2:AD464,AD464,G$2:G464))</f>
        <v/>
      </c>
      <c r="AG464" s="79" t="str">
        <f>IF(AK464&lt;&gt;"",COUNTIF($AK$1:AK463,AK464)+AK464,IF(AL464&lt;&gt;"",COUNTIF($AL$1:AL463,AL464)+AL464,""))</f>
        <v/>
      </c>
      <c r="AH464" s="79" t="str">
        <f t="shared" si="220"/>
        <v/>
      </c>
      <c r="AI464" s="79" t="str">
        <f>IF(AND(J464="M", AH464&lt;&gt;"U/A",AE464=Prizewinners!$J$1),AF464,"")</f>
        <v/>
      </c>
      <c r="AJ464" s="44" t="str">
        <f>IF(AND(J464="F",  AH464&lt;&gt;"U/A",AE464=Prizewinners!$J$16),AF464,"")</f>
        <v/>
      </c>
      <c r="AK464" s="44" t="str">
        <f t="shared" si="229"/>
        <v/>
      </c>
      <c r="AL464" s="44" t="str">
        <f t="shared" si="230"/>
        <v/>
      </c>
      <c r="AM464" s="44" t="str">
        <f t="shared" si="232"/>
        <v/>
      </c>
      <c r="AN464" s="44" t="str">
        <f t="shared" si="226"/>
        <v/>
      </c>
      <c r="AO464" s="44" t="str">
        <f t="shared" si="227"/>
        <v/>
      </c>
      <c r="AP464" s="44" t="str">
        <f t="shared" si="228"/>
        <v/>
      </c>
      <c r="AQ464" s="44" t="str">
        <f t="shared" si="231"/>
        <v/>
      </c>
    </row>
    <row r="465" spans="1:43">
      <c r="A465" s="51" t="str">
        <f t="shared" si="204"/>
        <v>,254</v>
      </c>
      <c r="B465" s="52" t="str">
        <f t="shared" si="205"/>
        <v>,248</v>
      </c>
      <c r="C465" s="50">
        <f t="shared" si="206"/>
        <v>464</v>
      </c>
      <c r="D465" s="7"/>
      <c r="E465" s="52">
        <f t="shared" si="207"/>
        <v>0</v>
      </c>
      <c r="F465" s="51">
        <f>COUNTIF(H$2:H465,H465)</f>
        <v>254</v>
      </c>
      <c r="G465" s="53">
        <f>COUNTIF(J$2:J465,J465)</f>
        <v>248</v>
      </c>
      <c r="H465" s="51" t="str">
        <f t="shared" si="208"/>
        <v/>
      </c>
      <c r="I465" s="52" t="str">
        <f t="shared" si="221"/>
        <v/>
      </c>
      <c r="J465" s="52" t="str">
        <f t="shared" si="222"/>
        <v/>
      </c>
      <c r="K465" s="56" t="str">
        <f t="shared" si="223"/>
        <v/>
      </c>
      <c r="L465" s="56" t="str">
        <f t="shared" si="224"/>
        <v/>
      </c>
      <c r="M465" s="7"/>
      <c r="N465" s="8"/>
      <c r="O465" s="7"/>
      <c r="P465" s="59">
        <f t="shared" si="209"/>
        <v>1</v>
      </c>
      <c r="Q465" s="59">
        <f t="shared" si="210"/>
        <v>6</v>
      </c>
      <c r="R465" s="63">
        <f t="shared" si="211"/>
        <v>4.1666666666666664E-2</v>
      </c>
      <c r="S465" s="66">
        <f t="shared" si="212"/>
        <v>4.1666666666666666E-3</v>
      </c>
      <c r="T465" s="66">
        <f t="shared" si="213"/>
        <v>0</v>
      </c>
      <c r="U465" s="52">
        <f>COUNTIF(L$2:L465,L465)</f>
        <v>248</v>
      </c>
      <c r="V465" s="52">
        <f t="shared" si="214"/>
        <v>464</v>
      </c>
      <c r="W465" s="67">
        <f t="shared" si="215"/>
        <v>4.583333333333333E-2</v>
      </c>
      <c r="X465" s="70">
        <f t="shared" si="216"/>
        <v>4.583333333333333E-2</v>
      </c>
      <c r="Y465" s="72" t="str">
        <f t="shared" si="225"/>
        <v/>
      </c>
      <c r="Z465" s="75" t="str">
        <f t="shared" si="217"/>
        <v/>
      </c>
      <c r="AA465" s="25"/>
      <c r="AB465" s="25"/>
      <c r="AC465" s="44" t="str">
        <f t="shared" si="218"/>
        <v/>
      </c>
      <c r="AD465" s="44" t="str">
        <f t="shared" si="219"/>
        <v/>
      </c>
      <c r="AE465" s="78" t="str">
        <f>IF(AD465="","",COUNTIF($AD$2:AD465,AD465))</f>
        <v/>
      </c>
      <c r="AF465" s="79" t="str">
        <f>IF(AD465="","",SUMIF(AD$2:AD465,AD465,G$2:G465))</f>
        <v/>
      </c>
      <c r="AG465" s="79" t="str">
        <f>IF(AK465&lt;&gt;"",COUNTIF($AK$1:AK464,AK465)+AK465,IF(AL465&lt;&gt;"",COUNTIF($AL$1:AL464,AL465)+AL465,""))</f>
        <v/>
      </c>
      <c r="AH465" s="79" t="str">
        <f t="shared" si="220"/>
        <v/>
      </c>
      <c r="AI465" s="79" t="str">
        <f>IF(AND(J465="M", AH465&lt;&gt;"U/A",AE465=Prizewinners!$J$1),AF465,"")</f>
        <v/>
      </c>
      <c r="AJ465" s="44" t="str">
        <f>IF(AND(J465="F",  AH465&lt;&gt;"U/A",AE465=Prizewinners!$J$16),AF465,"")</f>
        <v/>
      </c>
      <c r="AK465" s="44" t="str">
        <f t="shared" si="229"/>
        <v/>
      </c>
      <c r="AL465" s="44" t="str">
        <f t="shared" si="230"/>
        <v/>
      </c>
      <c r="AM465" s="44" t="str">
        <f t="shared" si="232"/>
        <v/>
      </c>
      <c r="AN465" s="44" t="str">
        <f t="shared" si="226"/>
        <v/>
      </c>
      <c r="AO465" s="44" t="str">
        <f t="shared" si="227"/>
        <v/>
      </c>
      <c r="AP465" s="44" t="str">
        <f t="shared" si="228"/>
        <v/>
      </c>
      <c r="AQ465" s="44" t="str">
        <f t="shared" si="231"/>
        <v/>
      </c>
    </row>
    <row r="466" spans="1:43">
      <c r="A466" s="51" t="str">
        <f t="shared" si="204"/>
        <v>,255</v>
      </c>
      <c r="B466" s="52" t="str">
        <f t="shared" si="205"/>
        <v>,249</v>
      </c>
      <c r="C466" s="50">
        <f t="shared" si="206"/>
        <v>465</v>
      </c>
      <c r="D466" s="7"/>
      <c r="E466" s="52">
        <f t="shared" si="207"/>
        <v>0</v>
      </c>
      <c r="F466" s="51">
        <f>COUNTIF(H$2:H466,H466)</f>
        <v>255</v>
      </c>
      <c r="G466" s="53">
        <f>COUNTIF(J$2:J466,J466)</f>
        <v>249</v>
      </c>
      <c r="H466" s="51" t="str">
        <f t="shared" si="208"/>
        <v/>
      </c>
      <c r="I466" s="52" t="str">
        <f t="shared" si="221"/>
        <v/>
      </c>
      <c r="J466" s="52" t="str">
        <f t="shared" si="222"/>
        <v/>
      </c>
      <c r="K466" s="56" t="str">
        <f t="shared" si="223"/>
        <v/>
      </c>
      <c r="L466" s="56" t="str">
        <f t="shared" si="224"/>
        <v/>
      </c>
      <c r="M466" s="7"/>
      <c r="N466" s="8"/>
      <c r="O466" s="7"/>
      <c r="P466" s="59">
        <f t="shared" si="209"/>
        <v>1</v>
      </c>
      <c r="Q466" s="59">
        <f t="shared" si="210"/>
        <v>6</v>
      </c>
      <c r="R466" s="63">
        <f t="shared" si="211"/>
        <v>4.1666666666666664E-2</v>
      </c>
      <c r="S466" s="66">
        <f t="shared" si="212"/>
        <v>4.1666666666666666E-3</v>
      </c>
      <c r="T466" s="66">
        <f t="shared" si="213"/>
        <v>0</v>
      </c>
      <c r="U466" s="52">
        <f>COUNTIF(L$2:L466,L466)</f>
        <v>249</v>
      </c>
      <c r="V466" s="52">
        <f t="shared" si="214"/>
        <v>465</v>
      </c>
      <c r="W466" s="67">
        <f t="shared" si="215"/>
        <v>4.583333333333333E-2</v>
      </c>
      <c r="X466" s="70">
        <f t="shared" si="216"/>
        <v>4.583333333333333E-2</v>
      </c>
      <c r="Y466" s="72" t="str">
        <f t="shared" si="225"/>
        <v/>
      </c>
      <c r="Z466" s="75" t="str">
        <f t="shared" si="217"/>
        <v/>
      </c>
      <c r="AA466" s="25"/>
      <c r="AB466" s="25"/>
      <c r="AC466" s="44" t="str">
        <f t="shared" si="218"/>
        <v/>
      </c>
      <c r="AD466" s="44" t="str">
        <f t="shared" si="219"/>
        <v/>
      </c>
      <c r="AE466" s="78" t="str">
        <f>IF(AD466="","",COUNTIF($AD$2:AD466,AD466))</f>
        <v/>
      </c>
      <c r="AF466" s="79" t="str">
        <f>IF(AD466="","",SUMIF(AD$2:AD466,AD466,G$2:G466))</f>
        <v/>
      </c>
      <c r="AG466" s="79" t="str">
        <f>IF(AK466&lt;&gt;"",COUNTIF($AK$1:AK465,AK466)+AK466,IF(AL466&lt;&gt;"",COUNTIF($AL$1:AL465,AL466)+AL466,""))</f>
        <v/>
      </c>
      <c r="AH466" s="79" t="str">
        <f t="shared" si="220"/>
        <v/>
      </c>
      <c r="AI466" s="79" t="str">
        <f>IF(AND(J466="M", AH466&lt;&gt;"U/A",AE466=Prizewinners!$J$1),AF466,"")</f>
        <v/>
      </c>
      <c r="AJ466" s="44" t="str">
        <f>IF(AND(J466="F",  AH466&lt;&gt;"U/A",AE466=Prizewinners!$J$16),AF466,"")</f>
        <v/>
      </c>
      <c r="AK466" s="44" t="str">
        <f t="shared" si="229"/>
        <v/>
      </c>
      <c r="AL466" s="44" t="str">
        <f t="shared" si="230"/>
        <v/>
      </c>
      <c r="AM466" s="44" t="str">
        <f t="shared" si="232"/>
        <v/>
      </c>
      <c r="AN466" s="44" t="str">
        <f t="shared" si="226"/>
        <v/>
      </c>
      <c r="AO466" s="44" t="str">
        <f t="shared" si="227"/>
        <v/>
      </c>
      <c r="AP466" s="44" t="str">
        <f t="shared" si="228"/>
        <v/>
      </c>
      <c r="AQ466" s="44" t="str">
        <f t="shared" si="231"/>
        <v/>
      </c>
    </row>
    <row r="467" spans="1:43">
      <c r="A467" s="51" t="str">
        <f t="shared" si="204"/>
        <v>,256</v>
      </c>
      <c r="B467" s="52" t="str">
        <f t="shared" si="205"/>
        <v>,250</v>
      </c>
      <c r="C467" s="50">
        <f t="shared" si="206"/>
        <v>466</v>
      </c>
      <c r="D467" s="7"/>
      <c r="E467" s="52">
        <f t="shared" si="207"/>
        <v>0</v>
      </c>
      <c r="F467" s="51">
        <f>COUNTIF(H$2:H467,H467)</f>
        <v>256</v>
      </c>
      <c r="G467" s="53">
        <f>COUNTIF(J$2:J467,J467)</f>
        <v>250</v>
      </c>
      <c r="H467" s="51" t="str">
        <f t="shared" si="208"/>
        <v/>
      </c>
      <c r="I467" s="52" t="str">
        <f t="shared" si="221"/>
        <v/>
      </c>
      <c r="J467" s="52" t="str">
        <f t="shared" si="222"/>
        <v/>
      </c>
      <c r="K467" s="56" t="str">
        <f t="shared" si="223"/>
        <v/>
      </c>
      <c r="L467" s="56" t="str">
        <f t="shared" si="224"/>
        <v/>
      </c>
      <c r="M467" s="7"/>
      <c r="N467" s="8"/>
      <c r="O467" s="7"/>
      <c r="P467" s="59">
        <f t="shared" si="209"/>
        <v>1</v>
      </c>
      <c r="Q467" s="59">
        <f t="shared" si="210"/>
        <v>6</v>
      </c>
      <c r="R467" s="63">
        <f t="shared" si="211"/>
        <v>4.1666666666666664E-2</v>
      </c>
      <c r="S467" s="66">
        <f t="shared" si="212"/>
        <v>4.1666666666666666E-3</v>
      </c>
      <c r="T467" s="66">
        <f t="shared" si="213"/>
        <v>0</v>
      </c>
      <c r="U467" s="52">
        <f>COUNTIF(L$2:L467,L467)</f>
        <v>250</v>
      </c>
      <c r="V467" s="52">
        <f t="shared" si="214"/>
        <v>466</v>
      </c>
      <c r="W467" s="67">
        <f t="shared" si="215"/>
        <v>4.583333333333333E-2</v>
      </c>
      <c r="X467" s="70">
        <f t="shared" si="216"/>
        <v>4.583333333333333E-2</v>
      </c>
      <c r="Y467" s="72" t="str">
        <f t="shared" si="225"/>
        <v/>
      </c>
      <c r="Z467" s="75" t="str">
        <f t="shared" si="217"/>
        <v/>
      </c>
      <c r="AA467" s="25"/>
      <c r="AB467" s="25"/>
      <c r="AC467" s="44" t="str">
        <f t="shared" si="218"/>
        <v/>
      </c>
      <c r="AD467" s="44" t="str">
        <f t="shared" si="219"/>
        <v/>
      </c>
      <c r="AE467" s="78" t="str">
        <f>IF(AD467="","",COUNTIF($AD$2:AD467,AD467))</f>
        <v/>
      </c>
      <c r="AF467" s="79" t="str">
        <f>IF(AD467="","",SUMIF(AD$2:AD467,AD467,G$2:G467))</f>
        <v/>
      </c>
      <c r="AG467" s="79" t="str">
        <f>IF(AK467&lt;&gt;"",COUNTIF($AK$1:AK466,AK467)+AK467,IF(AL467&lt;&gt;"",COUNTIF($AL$1:AL466,AL467)+AL467,""))</f>
        <v/>
      </c>
      <c r="AH467" s="79" t="str">
        <f t="shared" si="220"/>
        <v/>
      </c>
      <c r="AI467" s="79" t="str">
        <f>IF(AND(J467="M", AH467&lt;&gt;"U/A",AE467=Prizewinners!$J$1),AF467,"")</f>
        <v/>
      </c>
      <c r="AJ467" s="44" t="str">
        <f>IF(AND(J467="F",  AH467&lt;&gt;"U/A",AE467=Prizewinners!$J$16),AF467,"")</f>
        <v/>
      </c>
      <c r="AK467" s="44" t="str">
        <f t="shared" si="229"/>
        <v/>
      </c>
      <c r="AL467" s="44" t="str">
        <f t="shared" si="230"/>
        <v/>
      </c>
      <c r="AM467" s="44" t="str">
        <f t="shared" si="232"/>
        <v/>
      </c>
      <c r="AN467" s="44" t="str">
        <f t="shared" si="226"/>
        <v/>
      </c>
      <c r="AO467" s="44" t="str">
        <f t="shared" si="227"/>
        <v/>
      </c>
      <c r="AP467" s="44" t="str">
        <f t="shared" si="228"/>
        <v/>
      </c>
      <c r="AQ467" s="44" t="str">
        <f t="shared" si="231"/>
        <v/>
      </c>
    </row>
    <row r="468" spans="1:43">
      <c r="A468" s="51" t="str">
        <f t="shared" si="204"/>
        <v>,257</v>
      </c>
      <c r="B468" s="52" t="str">
        <f t="shared" si="205"/>
        <v>,251</v>
      </c>
      <c r="C468" s="50">
        <f t="shared" si="206"/>
        <v>467</v>
      </c>
      <c r="D468" s="7"/>
      <c r="E468" s="52">
        <f t="shared" si="207"/>
        <v>0</v>
      </c>
      <c r="F468" s="51">
        <f>COUNTIF(H$2:H468,H468)</f>
        <v>257</v>
      </c>
      <c r="G468" s="53">
        <f>COUNTIF(J$2:J468,J468)</f>
        <v>251</v>
      </c>
      <c r="H468" s="51" t="str">
        <f t="shared" si="208"/>
        <v/>
      </c>
      <c r="I468" s="52" t="str">
        <f t="shared" si="221"/>
        <v/>
      </c>
      <c r="J468" s="52" t="str">
        <f t="shared" si="222"/>
        <v/>
      </c>
      <c r="K468" s="56" t="str">
        <f t="shared" si="223"/>
        <v/>
      </c>
      <c r="L468" s="56" t="str">
        <f t="shared" si="224"/>
        <v/>
      </c>
      <c r="M468" s="7"/>
      <c r="N468" s="8"/>
      <c r="O468" s="7"/>
      <c r="P468" s="59">
        <f t="shared" si="209"/>
        <v>1</v>
      </c>
      <c r="Q468" s="59">
        <f t="shared" si="210"/>
        <v>6</v>
      </c>
      <c r="R468" s="63">
        <f t="shared" si="211"/>
        <v>4.1666666666666664E-2</v>
      </c>
      <c r="S468" s="66">
        <f t="shared" si="212"/>
        <v>4.1666666666666666E-3</v>
      </c>
      <c r="T468" s="66">
        <f t="shared" si="213"/>
        <v>0</v>
      </c>
      <c r="U468" s="52">
        <f>COUNTIF(L$2:L468,L468)</f>
        <v>251</v>
      </c>
      <c r="V468" s="52">
        <f t="shared" si="214"/>
        <v>467</v>
      </c>
      <c r="W468" s="67">
        <f t="shared" si="215"/>
        <v>4.583333333333333E-2</v>
      </c>
      <c r="X468" s="70">
        <f t="shared" si="216"/>
        <v>4.583333333333333E-2</v>
      </c>
      <c r="Y468" s="72" t="str">
        <f t="shared" si="225"/>
        <v/>
      </c>
      <c r="Z468" s="75" t="str">
        <f t="shared" si="217"/>
        <v/>
      </c>
      <c r="AA468" s="25"/>
      <c r="AB468" s="25"/>
      <c r="AC468" s="44" t="str">
        <f t="shared" si="218"/>
        <v/>
      </c>
      <c r="AD468" s="44" t="str">
        <f t="shared" si="219"/>
        <v/>
      </c>
      <c r="AE468" s="78" t="str">
        <f>IF(AD468="","",COUNTIF($AD$2:AD468,AD468))</f>
        <v/>
      </c>
      <c r="AF468" s="79" t="str">
        <f>IF(AD468="","",SUMIF(AD$2:AD468,AD468,G$2:G468))</f>
        <v/>
      </c>
      <c r="AG468" s="79" t="str">
        <f>IF(AK468&lt;&gt;"",COUNTIF($AK$1:AK467,AK468)+AK468,IF(AL468&lt;&gt;"",COUNTIF($AL$1:AL467,AL468)+AL468,""))</f>
        <v/>
      </c>
      <c r="AH468" s="79" t="str">
        <f t="shared" si="220"/>
        <v/>
      </c>
      <c r="AI468" s="79" t="str">
        <f>IF(AND(J468="M", AH468&lt;&gt;"U/A",AE468=Prizewinners!$J$1),AF468,"")</f>
        <v/>
      </c>
      <c r="AJ468" s="44" t="str">
        <f>IF(AND(J468="F",  AH468&lt;&gt;"U/A",AE468=Prizewinners!$J$16),AF468,"")</f>
        <v/>
      </c>
      <c r="AK468" s="44" t="str">
        <f t="shared" si="229"/>
        <v/>
      </c>
      <c r="AL468" s="44" t="str">
        <f t="shared" si="230"/>
        <v/>
      </c>
      <c r="AM468" s="44" t="str">
        <f t="shared" si="232"/>
        <v/>
      </c>
      <c r="AN468" s="44" t="str">
        <f t="shared" si="226"/>
        <v/>
      </c>
      <c r="AO468" s="44" t="str">
        <f t="shared" si="227"/>
        <v/>
      </c>
      <c r="AP468" s="44" t="str">
        <f t="shared" si="228"/>
        <v/>
      </c>
      <c r="AQ468" s="44" t="str">
        <f t="shared" si="231"/>
        <v/>
      </c>
    </row>
    <row r="469" spans="1:43">
      <c r="A469" s="51" t="str">
        <f t="shared" si="204"/>
        <v>,258</v>
      </c>
      <c r="B469" s="52" t="str">
        <f t="shared" si="205"/>
        <v>,252</v>
      </c>
      <c r="C469" s="50">
        <f t="shared" si="206"/>
        <v>468</v>
      </c>
      <c r="D469" s="7"/>
      <c r="E469" s="52">
        <f t="shared" si="207"/>
        <v>0</v>
      </c>
      <c r="F469" s="51">
        <f>COUNTIF(H$2:H469,H469)</f>
        <v>258</v>
      </c>
      <c r="G469" s="53">
        <f>COUNTIF(J$2:J469,J469)</f>
        <v>252</v>
      </c>
      <c r="H469" s="51" t="str">
        <f t="shared" si="208"/>
        <v/>
      </c>
      <c r="I469" s="52" t="str">
        <f t="shared" si="221"/>
        <v/>
      </c>
      <c r="J469" s="52" t="str">
        <f t="shared" si="222"/>
        <v/>
      </c>
      <c r="K469" s="56" t="str">
        <f t="shared" si="223"/>
        <v/>
      </c>
      <c r="L469" s="56" t="str">
        <f t="shared" si="224"/>
        <v/>
      </c>
      <c r="M469" s="7"/>
      <c r="N469" s="8"/>
      <c r="O469" s="7"/>
      <c r="P469" s="59">
        <f t="shared" si="209"/>
        <v>1</v>
      </c>
      <c r="Q469" s="59">
        <f t="shared" si="210"/>
        <v>6</v>
      </c>
      <c r="R469" s="63">
        <f t="shared" si="211"/>
        <v>4.1666666666666664E-2</v>
      </c>
      <c r="S469" s="66">
        <f t="shared" si="212"/>
        <v>4.1666666666666666E-3</v>
      </c>
      <c r="T469" s="66">
        <f t="shared" si="213"/>
        <v>0</v>
      </c>
      <c r="U469" s="52">
        <f>COUNTIF(L$2:L469,L469)</f>
        <v>252</v>
      </c>
      <c r="V469" s="52">
        <f t="shared" si="214"/>
        <v>468</v>
      </c>
      <c r="W469" s="67">
        <f t="shared" si="215"/>
        <v>4.583333333333333E-2</v>
      </c>
      <c r="X469" s="70">
        <f t="shared" si="216"/>
        <v>4.583333333333333E-2</v>
      </c>
      <c r="Y469" s="72" t="str">
        <f t="shared" si="225"/>
        <v/>
      </c>
      <c r="Z469" s="75" t="str">
        <f t="shared" si="217"/>
        <v/>
      </c>
      <c r="AA469" s="25"/>
      <c r="AB469" s="25"/>
      <c r="AC469" s="44" t="str">
        <f t="shared" si="218"/>
        <v/>
      </c>
      <c r="AD469" s="44" t="str">
        <f t="shared" si="219"/>
        <v/>
      </c>
      <c r="AE469" s="78" t="str">
        <f>IF(AD469="","",COUNTIF($AD$2:AD469,AD469))</f>
        <v/>
      </c>
      <c r="AF469" s="79" t="str">
        <f>IF(AD469="","",SUMIF(AD$2:AD469,AD469,G$2:G469))</f>
        <v/>
      </c>
      <c r="AG469" s="79" t="str">
        <f>IF(AK469&lt;&gt;"",COUNTIF($AK$1:AK468,AK469)+AK469,IF(AL469&lt;&gt;"",COUNTIF($AL$1:AL468,AL469)+AL469,""))</f>
        <v/>
      </c>
      <c r="AH469" s="79" t="str">
        <f t="shared" si="220"/>
        <v/>
      </c>
      <c r="AI469" s="79" t="str">
        <f>IF(AND(J469="M", AH469&lt;&gt;"U/A",AE469=Prizewinners!$J$1),AF469,"")</f>
        <v/>
      </c>
      <c r="AJ469" s="44" t="str">
        <f>IF(AND(J469="F",  AH469&lt;&gt;"U/A",AE469=Prizewinners!$J$16),AF469,"")</f>
        <v/>
      </c>
      <c r="AK469" s="44" t="str">
        <f t="shared" si="229"/>
        <v/>
      </c>
      <c r="AL469" s="44" t="str">
        <f t="shared" si="230"/>
        <v/>
      </c>
      <c r="AM469" s="44" t="str">
        <f t="shared" si="232"/>
        <v/>
      </c>
      <c r="AN469" s="44" t="str">
        <f t="shared" si="226"/>
        <v/>
      </c>
      <c r="AO469" s="44" t="str">
        <f t="shared" si="227"/>
        <v/>
      </c>
      <c r="AP469" s="44" t="str">
        <f t="shared" si="228"/>
        <v/>
      </c>
      <c r="AQ469" s="44" t="str">
        <f t="shared" si="231"/>
        <v/>
      </c>
    </row>
    <row r="470" spans="1:43">
      <c r="A470" s="51" t="str">
        <f t="shared" si="204"/>
        <v>,259</v>
      </c>
      <c r="B470" s="52" t="str">
        <f t="shared" si="205"/>
        <v>,253</v>
      </c>
      <c r="C470" s="50">
        <f t="shared" si="206"/>
        <v>469</v>
      </c>
      <c r="D470" s="7"/>
      <c r="E470" s="52">
        <f t="shared" si="207"/>
        <v>0</v>
      </c>
      <c r="F470" s="51">
        <f>COUNTIF(H$2:H470,H470)</f>
        <v>259</v>
      </c>
      <c r="G470" s="53">
        <f>COUNTIF(J$2:J470,J470)</f>
        <v>253</v>
      </c>
      <c r="H470" s="51" t="str">
        <f t="shared" si="208"/>
        <v/>
      </c>
      <c r="I470" s="52" t="str">
        <f t="shared" si="221"/>
        <v/>
      </c>
      <c r="J470" s="52" t="str">
        <f t="shared" si="222"/>
        <v/>
      </c>
      <c r="K470" s="56" t="str">
        <f t="shared" si="223"/>
        <v/>
      </c>
      <c r="L470" s="56" t="str">
        <f t="shared" si="224"/>
        <v/>
      </c>
      <c r="M470" s="7"/>
      <c r="N470" s="8"/>
      <c r="O470" s="7"/>
      <c r="P470" s="59">
        <f t="shared" si="209"/>
        <v>1</v>
      </c>
      <c r="Q470" s="59">
        <f t="shared" si="210"/>
        <v>6</v>
      </c>
      <c r="R470" s="63">
        <f t="shared" si="211"/>
        <v>4.1666666666666664E-2</v>
      </c>
      <c r="S470" s="66">
        <f t="shared" si="212"/>
        <v>4.1666666666666666E-3</v>
      </c>
      <c r="T470" s="66">
        <f t="shared" si="213"/>
        <v>0</v>
      </c>
      <c r="U470" s="52">
        <f>COUNTIF(L$2:L470,L470)</f>
        <v>253</v>
      </c>
      <c r="V470" s="52">
        <f t="shared" si="214"/>
        <v>469</v>
      </c>
      <c r="W470" s="67">
        <f t="shared" si="215"/>
        <v>4.583333333333333E-2</v>
      </c>
      <c r="X470" s="70">
        <f t="shared" si="216"/>
        <v>4.583333333333333E-2</v>
      </c>
      <c r="Y470" s="72" t="str">
        <f t="shared" si="225"/>
        <v/>
      </c>
      <c r="Z470" s="75" t="str">
        <f t="shared" si="217"/>
        <v/>
      </c>
      <c r="AA470" s="25"/>
      <c r="AB470" s="25"/>
      <c r="AC470" s="44" t="str">
        <f t="shared" si="218"/>
        <v/>
      </c>
      <c r="AD470" s="44" t="str">
        <f t="shared" si="219"/>
        <v/>
      </c>
      <c r="AE470" s="78" t="str">
        <f>IF(AD470="","",COUNTIF($AD$2:AD470,AD470))</f>
        <v/>
      </c>
      <c r="AF470" s="79" t="str">
        <f>IF(AD470="","",SUMIF(AD$2:AD470,AD470,G$2:G470))</f>
        <v/>
      </c>
      <c r="AG470" s="79" t="str">
        <f>IF(AK470&lt;&gt;"",COUNTIF($AK$1:AK469,AK470)+AK470,IF(AL470&lt;&gt;"",COUNTIF($AL$1:AL469,AL470)+AL470,""))</f>
        <v/>
      </c>
      <c r="AH470" s="79" t="str">
        <f t="shared" si="220"/>
        <v/>
      </c>
      <c r="AI470" s="79" t="str">
        <f>IF(AND(J470="M", AH470&lt;&gt;"U/A",AE470=Prizewinners!$J$1),AF470,"")</f>
        <v/>
      </c>
      <c r="AJ470" s="44" t="str">
        <f>IF(AND(J470="F",  AH470&lt;&gt;"U/A",AE470=Prizewinners!$J$16),AF470,"")</f>
        <v/>
      </c>
      <c r="AK470" s="44" t="str">
        <f t="shared" si="229"/>
        <v/>
      </c>
      <c r="AL470" s="44" t="str">
        <f t="shared" si="230"/>
        <v/>
      </c>
      <c r="AM470" s="44" t="str">
        <f t="shared" si="232"/>
        <v/>
      </c>
      <c r="AN470" s="44" t="str">
        <f t="shared" si="226"/>
        <v/>
      </c>
      <c r="AO470" s="44" t="str">
        <f t="shared" si="227"/>
        <v/>
      </c>
      <c r="AP470" s="44" t="str">
        <f t="shared" si="228"/>
        <v/>
      </c>
      <c r="AQ470" s="44" t="str">
        <f t="shared" si="231"/>
        <v/>
      </c>
    </row>
    <row r="471" spans="1:43">
      <c r="A471" s="51" t="str">
        <f t="shared" si="204"/>
        <v>,260</v>
      </c>
      <c r="B471" s="52" t="str">
        <f t="shared" si="205"/>
        <v>,254</v>
      </c>
      <c r="C471" s="50">
        <f t="shared" si="206"/>
        <v>470</v>
      </c>
      <c r="D471" s="7"/>
      <c r="E471" s="52">
        <f t="shared" si="207"/>
        <v>0</v>
      </c>
      <c r="F471" s="51">
        <f>COUNTIF(H$2:H471,H471)</f>
        <v>260</v>
      </c>
      <c r="G471" s="53">
        <f>COUNTIF(J$2:J471,J471)</f>
        <v>254</v>
      </c>
      <c r="H471" s="51" t="str">
        <f t="shared" si="208"/>
        <v/>
      </c>
      <c r="I471" s="52" t="str">
        <f t="shared" si="221"/>
        <v/>
      </c>
      <c r="J471" s="52" t="str">
        <f t="shared" si="222"/>
        <v/>
      </c>
      <c r="K471" s="56" t="str">
        <f t="shared" si="223"/>
        <v/>
      </c>
      <c r="L471" s="56" t="str">
        <f t="shared" si="224"/>
        <v/>
      </c>
      <c r="M471" s="7"/>
      <c r="N471" s="8"/>
      <c r="O471" s="7"/>
      <c r="P471" s="59">
        <f t="shared" si="209"/>
        <v>1</v>
      </c>
      <c r="Q471" s="59">
        <f t="shared" si="210"/>
        <v>6</v>
      </c>
      <c r="R471" s="63">
        <f t="shared" si="211"/>
        <v>4.1666666666666664E-2</v>
      </c>
      <c r="S471" s="66">
        <f t="shared" si="212"/>
        <v>4.1666666666666666E-3</v>
      </c>
      <c r="T471" s="66">
        <f t="shared" si="213"/>
        <v>0</v>
      </c>
      <c r="U471" s="52">
        <f>COUNTIF(L$2:L471,L471)</f>
        <v>254</v>
      </c>
      <c r="V471" s="52">
        <f t="shared" si="214"/>
        <v>470</v>
      </c>
      <c r="W471" s="67">
        <f t="shared" si="215"/>
        <v>4.583333333333333E-2</v>
      </c>
      <c r="X471" s="70">
        <f t="shared" si="216"/>
        <v>4.583333333333333E-2</v>
      </c>
      <c r="Y471" s="72" t="str">
        <f t="shared" si="225"/>
        <v/>
      </c>
      <c r="Z471" s="75" t="str">
        <f t="shared" si="217"/>
        <v/>
      </c>
      <c r="AA471" s="25"/>
      <c r="AB471" s="25"/>
      <c r="AC471" s="44" t="str">
        <f t="shared" si="218"/>
        <v/>
      </c>
      <c r="AD471" s="44" t="str">
        <f t="shared" si="219"/>
        <v/>
      </c>
      <c r="AE471" s="78" t="str">
        <f>IF(AD471="","",COUNTIF($AD$2:AD471,AD471))</f>
        <v/>
      </c>
      <c r="AF471" s="79" t="str">
        <f>IF(AD471="","",SUMIF(AD$2:AD471,AD471,G$2:G471))</f>
        <v/>
      </c>
      <c r="AG471" s="79" t="str">
        <f>IF(AK471&lt;&gt;"",COUNTIF($AK$1:AK470,AK471)+AK471,IF(AL471&lt;&gt;"",COUNTIF($AL$1:AL470,AL471)+AL471,""))</f>
        <v/>
      </c>
      <c r="AH471" s="79" t="str">
        <f t="shared" si="220"/>
        <v/>
      </c>
      <c r="AI471" s="79" t="str">
        <f>IF(AND(J471="M", AH471&lt;&gt;"U/A",AE471=Prizewinners!$J$1),AF471,"")</f>
        <v/>
      </c>
      <c r="AJ471" s="44" t="str">
        <f>IF(AND(J471="F",  AH471&lt;&gt;"U/A",AE471=Prizewinners!$J$16),AF471,"")</f>
        <v/>
      </c>
      <c r="AK471" s="44" t="str">
        <f t="shared" si="229"/>
        <v/>
      </c>
      <c r="AL471" s="44" t="str">
        <f t="shared" si="230"/>
        <v/>
      </c>
      <c r="AM471" s="44" t="str">
        <f t="shared" si="232"/>
        <v/>
      </c>
      <c r="AN471" s="44" t="str">
        <f t="shared" si="226"/>
        <v/>
      </c>
      <c r="AO471" s="44" t="str">
        <f t="shared" si="227"/>
        <v/>
      </c>
      <c r="AP471" s="44" t="str">
        <f t="shared" si="228"/>
        <v/>
      </c>
      <c r="AQ471" s="44" t="str">
        <f t="shared" si="231"/>
        <v/>
      </c>
    </row>
    <row r="472" spans="1:43">
      <c r="A472" s="51" t="str">
        <f t="shared" si="204"/>
        <v>,261</v>
      </c>
      <c r="B472" s="52" t="str">
        <f t="shared" si="205"/>
        <v>,255</v>
      </c>
      <c r="C472" s="50">
        <f t="shared" si="206"/>
        <v>471</v>
      </c>
      <c r="D472" s="7"/>
      <c r="E472" s="52">
        <f t="shared" si="207"/>
        <v>0</v>
      </c>
      <c r="F472" s="51">
        <f>COUNTIF(H$2:H472,H472)</f>
        <v>261</v>
      </c>
      <c r="G472" s="53">
        <f>COUNTIF(J$2:J472,J472)</f>
        <v>255</v>
      </c>
      <c r="H472" s="51" t="str">
        <f t="shared" si="208"/>
        <v/>
      </c>
      <c r="I472" s="52" t="str">
        <f t="shared" si="221"/>
        <v/>
      </c>
      <c r="J472" s="52" t="str">
        <f t="shared" si="222"/>
        <v/>
      </c>
      <c r="K472" s="56" t="str">
        <f t="shared" si="223"/>
        <v/>
      </c>
      <c r="L472" s="56" t="str">
        <f t="shared" si="224"/>
        <v/>
      </c>
      <c r="M472" s="7"/>
      <c r="N472" s="8"/>
      <c r="O472" s="7"/>
      <c r="P472" s="59">
        <f t="shared" si="209"/>
        <v>1</v>
      </c>
      <c r="Q472" s="59">
        <f t="shared" si="210"/>
        <v>6</v>
      </c>
      <c r="R472" s="63">
        <f t="shared" si="211"/>
        <v>4.1666666666666664E-2</v>
      </c>
      <c r="S472" s="66">
        <f t="shared" si="212"/>
        <v>4.1666666666666666E-3</v>
      </c>
      <c r="T472" s="66">
        <f t="shared" si="213"/>
        <v>0</v>
      </c>
      <c r="U472" s="52">
        <f>COUNTIF(L$2:L472,L472)</f>
        <v>255</v>
      </c>
      <c r="V472" s="52">
        <f t="shared" si="214"/>
        <v>471</v>
      </c>
      <c r="W472" s="67">
        <f t="shared" si="215"/>
        <v>4.583333333333333E-2</v>
      </c>
      <c r="X472" s="70">
        <f t="shared" si="216"/>
        <v>4.583333333333333E-2</v>
      </c>
      <c r="Y472" s="72" t="str">
        <f t="shared" si="225"/>
        <v/>
      </c>
      <c r="Z472" s="75" t="str">
        <f t="shared" si="217"/>
        <v/>
      </c>
      <c r="AA472" s="25"/>
      <c r="AB472" s="25"/>
      <c r="AC472" s="44" t="str">
        <f t="shared" si="218"/>
        <v/>
      </c>
      <c r="AD472" s="44" t="str">
        <f t="shared" si="219"/>
        <v/>
      </c>
      <c r="AE472" s="78" t="str">
        <f>IF(AD472="","",COUNTIF($AD$2:AD472,AD472))</f>
        <v/>
      </c>
      <c r="AF472" s="79" t="str">
        <f>IF(AD472="","",SUMIF(AD$2:AD472,AD472,G$2:G472))</f>
        <v/>
      </c>
      <c r="AG472" s="79" t="str">
        <f>IF(AK472&lt;&gt;"",COUNTIF($AK$1:AK471,AK472)+AK472,IF(AL472&lt;&gt;"",COUNTIF($AL$1:AL471,AL472)+AL472,""))</f>
        <v/>
      </c>
      <c r="AH472" s="79" t="str">
        <f t="shared" si="220"/>
        <v/>
      </c>
      <c r="AI472" s="79" t="str">
        <f>IF(AND(J472="M", AH472&lt;&gt;"U/A",AE472=Prizewinners!$J$1),AF472,"")</f>
        <v/>
      </c>
      <c r="AJ472" s="44" t="str">
        <f>IF(AND(J472="F",  AH472&lt;&gt;"U/A",AE472=Prizewinners!$J$16),AF472,"")</f>
        <v/>
      </c>
      <c r="AK472" s="44" t="str">
        <f t="shared" si="229"/>
        <v/>
      </c>
      <c r="AL472" s="44" t="str">
        <f t="shared" si="230"/>
        <v/>
      </c>
      <c r="AM472" s="44" t="str">
        <f t="shared" si="232"/>
        <v/>
      </c>
      <c r="AN472" s="44" t="str">
        <f t="shared" si="226"/>
        <v/>
      </c>
      <c r="AO472" s="44" t="str">
        <f t="shared" si="227"/>
        <v/>
      </c>
      <c r="AP472" s="44" t="str">
        <f t="shared" si="228"/>
        <v/>
      </c>
      <c r="AQ472" s="44" t="str">
        <f t="shared" si="231"/>
        <v/>
      </c>
    </row>
    <row r="473" spans="1:43">
      <c r="A473" s="51" t="str">
        <f t="shared" si="204"/>
        <v>,262</v>
      </c>
      <c r="B473" s="52" t="str">
        <f t="shared" si="205"/>
        <v>,256</v>
      </c>
      <c r="C473" s="50">
        <f t="shared" si="206"/>
        <v>472</v>
      </c>
      <c r="D473" s="7"/>
      <c r="E473" s="52">
        <f t="shared" si="207"/>
        <v>0</v>
      </c>
      <c r="F473" s="51">
        <f>COUNTIF(H$2:H473,H473)</f>
        <v>262</v>
      </c>
      <c r="G473" s="53">
        <f>COUNTIF(J$2:J473,J473)</f>
        <v>256</v>
      </c>
      <c r="H473" s="51" t="str">
        <f t="shared" si="208"/>
        <v/>
      </c>
      <c r="I473" s="52" t="str">
        <f t="shared" si="221"/>
        <v/>
      </c>
      <c r="J473" s="52" t="str">
        <f t="shared" si="222"/>
        <v/>
      </c>
      <c r="K473" s="56" t="str">
        <f t="shared" si="223"/>
        <v/>
      </c>
      <c r="L473" s="56" t="str">
        <f t="shared" si="224"/>
        <v/>
      </c>
      <c r="M473" s="7"/>
      <c r="N473" s="8"/>
      <c r="O473" s="7"/>
      <c r="P473" s="59">
        <f t="shared" si="209"/>
        <v>1</v>
      </c>
      <c r="Q473" s="59">
        <f t="shared" si="210"/>
        <v>6</v>
      </c>
      <c r="R473" s="63">
        <f t="shared" si="211"/>
        <v>4.1666666666666664E-2</v>
      </c>
      <c r="S473" s="66">
        <f t="shared" si="212"/>
        <v>4.1666666666666666E-3</v>
      </c>
      <c r="T473" s="66">
        <f t="shared" si="213"/>
        <v>0</v>
      </c>
      <c r="U473" s="52">
        <f>COUNTIF(L$2:L473,L473)</f>
        <v>256</v>
      </c>
      <c r="V473" s="52">
        <f t="shared" si="214"/>
        <v>472</v>
      </c>
      <c r="W473" s="67">
        <f t="shared" si="215"/>
        <v>4.583333333333333E-2</v>
      </c>
      <c r="X473" s="70">
        <f t="shared" si="216"/>
        <v>4.583333333333333E-2</v>
      </c>
      <c r="Y473" s="72" t="str">
        <f t="shared" si="225"/>
        <v/>
      </c>
      <c r="Z473" s="75" t="str">
        <f t="shared" si="217"/>
        <v/>
      </c>
      <c r="AA473" s="25"/>
      <c r="AB473" s="25"/>
      <c r="AC473" s="44" t="str">
        <f t="shared" si="218"/>
        <v/>
      </c>
      <c r="AD473" s="44" t="str">
        <f t="shared" si="219"/>
        <v/>
      </c>
      <c r="AE473" s="78" t="str">
        <f>IF(AD473="","",COUNTIF($AD$2:AD473,AD473))</f>
        <v/>
      </c>
      <c r="AF473" s="79" t="str">
        <f>IF(AD473="","",SUMIF(AD$2:AD473,AD473,G$2:G473))</f>
        <v/>
      </c>
      <c r="AG473" s="79" t="str">
        <f>IF(AK473&lt;&gt;"",COUNTIF($AK$1:AK472,AK473)+AK473,IF(AL473&lt;&gt;"",COUNTIF($AL$1:AL472,AL473)+AL473,""))</f>
        <v/>
      </c>
      <c r="AH473" s="79" t="str">
        <f t="shared" si="220"/>
        <v/>
      </c>
      <c r="AI473" s="79" t="str">
        <f>IF(AND(J473="M", AH473&lt;&gt;"U/A",AE473=Prizewinners!$J$1),AF473,"")</f>
        <v/>
      </c>
      <c r="AJ473" s="44" t="str">
        <f>IF(AND(J473="F",  AH473&lt;&gt;"U/A",AE473=Prizewinners!$J$16),AF473,"")</f>
        <v/>
      </c>
      <c r="AK473" s="44" t="str">
        <f t="shared" si="229"/>
        <v/>
      </c>
      <c r="AL473" s="44" t="str">
        <f t="shared" si="230"/>
        <v/>
      </c>
      <c r="AM473" s="44" t="str">
        <f t="shared" si="232"/>
        <v/>
      </c>
      <c r="AN473" s="44" t="str">
        <f t="shared" si="226"/>
        <v/>
      </c>
      <c r="AO473" s="44" t="str">
        <f t="shared" si="227"/>
        <v/>
      </c>
      <c r="AP473" s="44" t="str">
        <f t="shared" si="228"/>
        <v/>
      </c>
      <c r="AQ473" s="44" t="str">
        <f t="shared" si="231"/>
        <v/>
      </c>
    </row>
    <row r="474" spans="1:43">
      <c r="A474" s="51" t="str">
        <f t="shared" si="204"/>
        <v>,263</v>
      </c>
      <c r="B474" s="52" t="str">
        <f t="shared" si="205"/>
        <v>,257</v>
      </c>
      <c r="C474" s="50">
        <f t="shared" si="206"/>
        <v>473</v>
      </c>
      <c r="D474" s="7"/>
      <c r="E474" s="52">
        <f t="shared" si="207"/>
        <v>0</v>
      </c>
      <c r="F474" s="51">
        <f>COUNTIF(H$2:H474,H474)</f>
        <v>263</v>
      </c>
      <c r="G474" s="53">
        <f>COUNTIF(J$2:J474,J474)</f>
        <v>257</v>
      </c>
      <c r="H474" s="51" t="str">
        <f t="shared" si="208"/>
        <v/>
      </c>
      <c r="I474" s="52" t="str">
        <f t="shared" si="221"/>
        <v/>
      </c>
      <c r="J474" s="52" t="str">
        <f t="shared" si="222"/>
        <v/>
      </c>
      <c r="K474" s="56" t="str">
        <f t="shared" si="223"/>
        <v/>
      </c>
      <c r="L474" s="56" t="str">
        <f t="shared" si="224"/>
        <v/>
      </c>
      <c r="M474" s="7"/>
      <c r="N474" s="8"/>
      <c r="O474" s="7"/>
      <c r="P474" s="59">
        <f t="shared" si="209"/>
        <v>1</v>
      </c>
      <c r="Q474" s="59">
        <f t="shared" si="210"/>
        <v>6</v>
      </c>
      <c r="R474" s="63">
        <f t="shared" si="211"/>
        <v>4.1666666666666664E-2</v>
      </c>
      <c r="S474" s="66">
        <f t="shared" si="212"/>
        <v>4.1666666666666666E-3</v>
      </c>
      <c r="T474" s="66">
        <f t="shared" si="213"/>
        <v>0</v>
      </c>
      <c r="U474" s="52">
        <f>COUNTIF(L$2:L474,L474)</f>
        <v>257</v>
      </c>
      <c r="V474" s="52">
        <f t="shared" si="214"/>
        <v>473</v>
      </c>
      <c r="W474" s="67">
        <f t="shared" si="215"/>
        <v>4.583333333333333E-2</v>
      </c>
      <c r="X474" s="70">
        <f t="shared" si="216"/>
        <v>4.583333333333333E-2</v>
      </c>
      <c r="Y474" s="72" t="str">
        <f t="shared" si="225"/>
        <v/>
      </c>
      <c r="Z474" s="75" t="str">
        <f t="shared" si="217"/>
        <v/>
      </c>
      <c r="AA474" s="25"/>
      <c r="AB474" s="25"/>
      <c r="AC474" s="44" t="str">
        <f t="shared" si="218"/>
        <v/>
      </c>
      <c r="AD474" s="44" t="str">
        <f t="shared" si="219"/>
        <v/>
      </c>
      <c r="AE474" s="78" t="str">
        <f>IF(AD474="","",COUNTIF($AD$2:AD474,AD474))</f>
        <v/>
      </c>
      <c r="AF474" s="79" t="str">
        <f>IF(AD474="","",SUMIF(AD$2:AD474,AD474,G$2:G474))</f>
        <v/>
      </c>
      <c r="AG474" s="79" t="str">
        <f>IF(AK474&lt;&gt;"",COUNTIF($AK$1:AK473,AK474)+AK474,IF(AL474&lt;&gt;"",COUNTIF($AL$1:AL473,AL474)+AL474,""))</f>
        <v/>
      </c>
      <c r="AH474" s="79" t="str">
        <f t="shared" si="220"/>
        <v/>
      </c>
      <c r="AI474" s="79" t="str">
        <f>IF(AND(J474="M", AH474&lt;&gt;"U/A",AE474=Prizewinners!$J$1),AF474,"")</f>
        <v/>
      </c>
      <c r="AJ474" s="44" t="str">
        <f>IF(AND(J474="F",  AH474&lt;&gt;"U/A",AE474=Prizewinners!$J$16),AF474,"")</f>
        <v/>
      </c>
      <c r="AK474" s="44" t="str">
        <f t="shared" si="229"/>
        <v/>
      </c>
      <c r="AL474" s="44" t="str">
        <f t="shared" si="230"/>
        <v/>
      </c>
      <c r="AM474" s="44" t="str">
        <f t="shared" si="232"/>
        <v/>
      </c>
      <c r="AN474" s="44" t="str">
        <f t="shared" si="226"/>
        <v/>
      </c>
      <c r="AO474" s="44" t="str">
        <f t="shared" si="227"/>
        <v/>
      </c>
      <c r="AP474" s="44" t="str">
        <f t="shared" si="228"/>
        <v/>
      </c>
      <c r="AQ474" s="44" t="str">
        <f t="shared" si="231"/>
        <v/>
      </c>
    </row>
    <row r="475" spans="1:43">
      <c r="A475" s="51" t="str">
        <f t="shared" si="204"/>
        <v>,264</v>
      </c>
      <c r="B475" s="52" t="str">
        <f t="shared" si="205"/>
        <v>,258</v>
      </c>
      <c r="C475" s="50">
        <f t="shared" si="206"/>
        <v>474</v>
      </c>
      <c r="D475" s="7"/>
      <c r="E475" s="52">
        <f t="shared" si="207"/>
        <v>0</v>
      </c>
      <c r="F475" s="51">
        <f>COUNTIF(H$2:H475,H475)</f>
        <v>264</v>
      </c>
      <c r="G475" s="53">
        <f>COUNTIF(J$2:J475,J475)</f>
        <v>258</v>
      </c>
      <c r="H475" s="51" t="str">
        <f t="shared" si="208"/>
        <v/>
      </c>
      <c r="I475" s="52" t="str">
        <f t="shared" si="221"/>
        <v/>
      </c>
      <c r="J475" s="52" t="str">
        <f t="shared" si="222"/>
        <v/>
      </c>
      <c r="K475" s="56" t="str">
        <f t="shared" si="223"/>
        <v/>
      </c>
      <c r="L475" s="56" t="str">
        <f t="shared" si="224"/>
        <v/>
      </c>
      <c r="M475" s="7"/>
      <c r="N475" s="8"/>
      <c r="O475" s="7"/>
      <c r="P475" s="59">
        <f t="shared" si="209"/>
        <v>1</v>
      </c>
      <c r="Q475" s="59">
        <f t="shared" si="210"/>
        <v>6</v>
      </c>
      <c r="R475" s="63">
        <f t="shared" si="211"/>
        <v>4.1666666666666664E-2</v>
      </c>
      <c r="S475" s="66">
        <f t="shared" si="212"/>
        <v>4.1666666666666666E-3</v>
      </c>
      <c r="T475" s="66">
        <f t="shared" si="213"/>
        <v>0</v>
      </c>
      <c r="U475" s="52">
        <f>COUNTIF(L$2:L475,L475)</f>
        <v>258</v>
      </c>
      <c r="V475" s="52">
        <f t="shared" si="214"/>
        <v>474</v>
      </c>
      <c r="W475" s="67">
        <f t="shared" si="215"/>
        <v>4.583333333333333E-2</v>
      </c>
      <c r="X475" s="70">
        <f t="shared" si="216"/>
        <v>4.583333333333333E-2</v>
      </c>
      <c r="Y475" s="72" t="str">
        <f t="shared" si="225"/>
        <v/>
      </c>
      <c r="Z475" s="75" t="str">
        <f t="shared" si="217"/>
        <v/>
      </c>
      <c r="AA475" s="25"/>
      <c r="AB475" s="25"/>
      <c r="AC475" s="44" t="str">
        <f t="shared" si="218"/>
        <v/>
      </c>
      <c r="AD475" s="44" t="str">
        <f t="shared" si="219"/>
        <v/>
      </c>
      <c r="AE475" s="78" t="str">
        <f>IF(AD475="","",COUNTIF($AD$2:AD475,AD475))</f>
        <v/>
      </c>
      <c r="AF475" s="79" t="str">
        <f>IF(AD475="","",SUMIF(AD$2:AD475,AD475,G$2:G475))</f>
        <v/>
      </c>
      <c r="AG475" s="79" t="str">
        <f>IF(AK475&lt;&gt;"",COUNTIF($AK$1:AK474,AK475)+AK475,IF(AL475&lt;&gt;"",COUNTIF($AL$1:AL474,AL475)+AL475,""))</f>
        <v/>
      </c>
      <c r="AH475" s="79" t="str">
        <f t="shared" si="220"/>
        <v/>
      </c>
      <c r="AI475" s="79" t="str">
        <f>IF(AND(J475="M", AH475&lt;&gt;"U/A",AE475=Prizewinners!$J$1),AF475,"")</f>
        <v/>
      </c>
      <c r="AJ475" s="44" t="str">
        <f>IF(AND(J475="F",  AH475&lt;&gt;"U/A",AE475=Prizewinners!$J$16),AF475,"")</f>
        <v/>
      </c>
      <c r="AK475" s="44" t="str">
        <f t="shared" si="229"/>
        <v/>
      </c>
      <c r="AL475" s="44" t="str">
        <f t="shared" si="230"/>
        <v/>
      </c>
      <c r="AM475" s="44" t="str">
        <f t="shared" si="232"/>
        <v/>
      </c>
      <c r="AN475" s="44" t="str">
        <f t="shared" si="226"/>
        <v/>
      </c>
      <c r="AO475" s="44" t="str">
        <f t="shared" si="227"/>
        <v/>
      </c>
      <c r="AP475" s="44" t="str">
        <f t="shared" si="228"/>
        <v/>
      </c>
      <c r="AQ475" s="44" t="str">
        <f t="shared" si="231"/>
        <v/>
      </c>
    </row>
    <row r="476" spans="1:43">
      <c r="A476" s="51" t="str">
        <f t="shared" si="204"/>
        <v>,265</v>
      </c>
      <c r="B476" s="52" t="str">
        <f t="shared" si="205"/>
        <v>,259</v>
      </c>
      <c r="C476" s="50">
        <f t="shared" si="206"/>
        <v>475</v>
      </c>
      <c r="D476" s="7"/>
      <c r="E476" s="52">
        <f t="shared" si="207"/>
        <v>0</v>
      </c>
      <c r="F476" s="51">
        <f>COUNTIF(H$2:H476,H476)</f>
        <v>265</v>
      </c>
      <c r="G476" s="53">
        <f>COUNTIF(J$2:J476,J476)</f>
        <v>259</v>
      </c>
      <c r="H476" s="51" t="str">
        <f t="shared" si="208"/>
        <v/>
      </c>
      <c r="I476" s="52" t="str">
        <f t="shared" si="221"/>
        <v/>
      </c>
      <c r="J476" s="52" t="str">
        <f t="shared" si="222"/>
        <v/>
      </c>
      <c r="K476" s="56" t="str">
        <f t="shared" si="223"/>
        <v/>
      </c>
      <c r="L476" s="56" t="str">
        <f t="shared" si="224"/>
        <v/>
      </c>
      <c r="M476" s="7"/>
      <c r="N476" s="8"/>
      <c r="O476" s="7"/>
      <c r="P476" s="59">
        <f t="shared" si="209"/>
        <v>1</v>
      </c>
      <c r="Q476" s="59">
        <f t="shared" si="210"/>
        <v>6</v>
      </c>
      <c r="R476" s="63">
        <f t="shared" si="211"/>
        <v>4.1666666666666664E-2</v>
      </c>
      <c r="S476" s="66">
        <f t="shared" si="212"/>
        <v>4.1666666666666666E-3</v>
      </c>
      <c r="T476" s="66">
        <f t="shared" si="213"/>
        <v>0</v>
      </c>
      <c r="U476" s="52">
        <f>COUNTIF(L$2:L476,L476)</f>
        <v>259</v>
      </c>
      <c r="V476" s="52">
        <f t="shared" si="214"/>
        <v>475</v>
      </c>
      <c r="W476" s="67">
        <f t="shared" si="215"/>
        <v>4.583333333333333E-2</v>
      </c>
      <c r="X476" s="70">
        <f t="shared" si="216"/>
        <v>4.583333333333333E-2</v>
      </c>
      <c r="Y476" s="72" t="str">
        <f t="shared" si="225"/>
        <v/>
      </c>
      <c r="Z476" s="75" t="str">
        <f t="shared" si="217"/>
        <v/>
      </c>
      <c r="AA476" s="25"/>
      <c r="AB476" s="25"/>
      <c r="AC476" s="44" t="str">
        <f t="shared" si="218"/>
        <v/>
      </c>
      <c r="AD476" s="44" t="str">
        <f t="shared" si="219"/>
        <v/>
      </c>
      <c r="AE476" s="78" t="str">
        <f>IF(AD476="","",COUNTIF($AD$2:AD476,AD476))</f>
        <v/>
      </c>
      <c r="AF476" s="79" t="str">
        <f>IF(AD476="","",SUMIF(AD$2:AD476,AD476,G$2:G476))</f>
        <v/>
      </c>
      <c r="AG476" s="79" t="str">
        <f>IF(AK476&lt;&gt;"",COUNTIF($AK$1:AK475,AK476)+AK476,IF(AL476&lt;&gt;"",COUNTIF($AL$1:AL475,AL476)+AL476,""))</f>
        <v/>
      </c>
      <c r="AH476" s="79" t="str">
        <f t="shared" si="220"/>
        <v/>
      </c>
      <c r="AI476" s="79" t="str">
        <f>IF(AND(J476="M", AH476&lt;&gt;"U/A",AE476=Prizewinners!$J$1),AF476,"")</f>
        <v/>
      </c>
      <c r="AJ476" s="44" t="str">
        <f>IF(AND(J476="F",  AH476&lt;&gt;"U/A",AE476=Prizewinners!$J$16),AF476,"")</f>
        <v/>
      </c>
      <c r="AK476" s="44" t="str">
        <f t="shared" si="229"/>
        <v/>
      </c>
      <c r="AL476" s="44" t="str">
        <f t="shared" si="230"/>
        <v/>
      </c>
      <c r="AM476" s="44" t="str">
        <f t="shared" si="232"/>
        <v/>
      </c>
      <c r="AN476" s="44" t="str">
        <f t="shared" si="226"/>
        <v/>
      </c>
      <c r="AO476" s="44" t="str">
        <f t="shared" si="227"/>
        <v/>
      </c>
      <c r="AP476" s="44" t="str">
        <f t="shared" si="228"/>
        <v/>
      </c>
      <c r="AQ476" s="44" t="str">
        <f t="shared" si="231"/>
        <v/>
      </c>
    </row>
    <row r="477" spans="1:43">
      <c r="A477" s="51" t="str">
        <f t="shared" si="204"/>
        <v>,266</v>
      </c>
      <c r="B477" s="52" t="str">
        <f t="shared" si="205"/>
        <v>,260</v>
      </c>
      <c r="C477" s="50">
        <f t="shared" si="206"/>
        <v>476</v>
      </c>
      <c r="D477" s="7"/>
      <c r="E477" s="52">
        <f t="shared" si="207"/>
        <v>0</v>
      </c>
      <c r="F477" s="51">
        <f>COUNTIF(H$2:H477,H477)</f>
        <v>266</v>
      </c>
      <c r="G477" s="53">
        <f>COUNTIF(J$2:J477,J477)</f>
        <v>260</v>
      </c>
      <c r="H477" s="51" t="str">
        <f t="shared" si="208"/>
        <v/>
      </c>
      <c r="I477" s="52" t="str">
        <f t="shared" si="221"/>
        <v/>
      </c>
      <c r="J477" s="52" t="str">
        <f t="shared" si="222"/>
        <v/>
      </c>
      <c r="K477" s="56" t="str">
        <f t="shared" si="223"/>
        <v/>
      </c>
      <c r="L477" s="56" t="str">
        <f t="shared" si="224"/>
        <v/>
      </c>
      <c r="M477" s="7"/>
      <c r="N477" s="8"/>
      <c r="O477" s="7"/>
      <c r="P477" s="59">
        <f t="shared" si="209"/>
        <v>1</v>
      </c>
      <c r="Q477" s="59">
        <f t="shared" si="210"/>
        <v>6</v>
      </c>
      <c r="R477" s="63">
        <f t="shared" si="211"/>
        <v>4.1666666666666664E-2</v>
      </c>
      <c r="S477" s="66">
        <f t="shared" si="212"/>
        <v>4.1666666666666666E-3</v>
      </c>
      <c r="T477" s="66">
        <f t="shared" si="213"/>
        <v>0</v>
      </c>
      <c r="U477" s="52">
        <f>COUNTIF(L$2:L477,L477)</f>
        <v>260</v>
      </c>
      <c r="V477" s="52">
        <f t="shared" si="214"/>
        <v>476</v>
      </c>
      <c r="W477" s="67">
        <f t="shared" si="215"/>
        <v>4.583333333333333E-2</v>
      </c>
      <c r="X477" s="70">
        <f t="shared" si="216"/>
        <v>4.583333333333333E-2</v>
      </c>
      <c r="Y477" s="72" t="str">
        <f t="shared" si="225"/>
        <v/>
      </c>
      <c r="Z477" s="75" t="str">
        <f t="shared" si="217"/>
        <v/>
      </c>
      <c r="AA477" s="25"/>
      <c r="AB477" s="25"/>
      <c r="AC477" s="44" t="str">
        <f t="shared" si="218"/>
        <v/>
      </c>
      <c r="AD477" s="44" t="str">
        <f t="shared" si="219"/>
        <v/>
      </c>
      <c r="AE477" s="78" t="str">
        <f>IF(AD477="","",COUNTIF($AD$2:AD477,AD477))</f>
        <v/>
      </c>
      <c r="AF477" s="79" t="str">
        <f>IF(AD477="","",SUMIF(AD$2:AD477,AD477,G$2:G477))</f>
        <v/>
      </c>
      <c r="AG477" s="79" t="str">
        <f>IF(AK477&lt;&gt;"",COUNTIF($AK$1:AK476,AK477)+AK477,IF(AL477&lt;&gt;"",COUNTIF($AL$1:AL476,AL477)+AL477,""))</f>
        <v/>
      </c>
      <c r="AH477" s="79" t="str">
        <f t="shared" si="220"/>
        <v/>
      </c>
      <c r="AI477" s="79" t="str">
        <f>IF(AND(J477="M", AH477&lt;&gt;"U/A",AE477=Prizewinners!$J$1),AF477,"")</f>
        <v/>
      </c>
      <c r="AJ477" s="44" t="str">
        <f>IF(AND(J477="F",  AH477&lt;&gt;"U/A",AE477=Prizewinners!$J$16),AF477,"")</f>
        <v/>
      </c>
      <c r="AK477" s="44" t="str">
        <f t="shared" si="229"/>
        <v/>
      </c>
      <c r="AL477" s="44" t="str">
        <f t="shared" si="230"/>
        <v/>
      </c>
      <c r="AM477" s="44" t="str">
        <f t="shared" si="232"/>
        <v/>
      </c>
      <c r="AN477" s="44" t="str">
        <f t="shared" si="226"/>
        <v/>
      </c>
      <c r="AO477" s="44" t="str">
        <f t="shared" si="227"/>
        <v/>
      </c>
      <c r="AP477" s="44" t="str">
        <f t="shared" si="228"/>
        <v/>
      </c>
      <c r="AQ477" s="44" t="str">
        <f t="shared" si="231"/>
        <v/>
      </c>
    </row>
    <row r="478" spans="1:43">
      <c r="A478" s="51" t="str">
        <f t="shared" si="204"/>
        <v>,267</v>
      </c>
      <c r="B478" s="52" t="str">
        <f t="shared" si="205"/>
        <v>,261</v>
      </c>
      <c r="C478" s="50">
        <f t="shared" si="206"/>
        <v>477</v>
      </c>
      <c r="D478" s="7"/>
      <c r="E478" s="52">
        <f t="shared" si="207"/>
        <v>0</v>
      </c>
      <c r="F478" s="51">
        <f>COUNTIF(H$2:H478,H478)</f>
        <v>267</v>
      </c>
      <c r="G478" s="53">
        <f>COUNTIF(J$2:J478,J478)</f>
        <v>261</v>
      </c>
      <c r="H478" s="51" t="str">
        <f t="shared" si="208"/>
        <v/>
      </c>
      <c r="I478" s="52" t="str">
        <f t="shared" si="221"/>
        <v/>
      </c>
      <c r="J478" s="52" t="str">
        <f t="shared" si="222"/>
        <v/>
      </c>
      <c r="K478" s="56" t="str">
        <f t="shared" si="223"/>
        <v/>
      </c>
      <c r="L478" s="56" t="str">
        <f t="shared" si="224"/>
        <v/>
      </c>
      <c r="M478" s="7"/>
      <c r="N478" s="8"/>
      <c r="O478" s="7"/>
      <c r="P478" s="59">
        <f t="shared" si="209"/>
        <v>1</v>
      </c>
      <c r="Q478" s="59">
        <f t="shared" si="210"/>
        <v>6</v>
      </c>
      <c r="R478" s="63">
        <f t="shared" si="211"/>
        <v>4.1666666666666664E-2</v>
      </c>
      <c r="S478" s="66">
        <f t="shared" si="212"/>
        <v>4.1666666666666666E-3</v>
      </c>
      <c r="T478" s="66">
        <f t="shared" si="213"/>
        <v>0</v>
      </c>
      <c r="U478" s="52">
        <f>COUNTIF(L$2:L478,L478)</f>
        <v>261</v>
      </c>
      <c r="V478" s="52">
        <f t="shared" si="214"/>
        <v>477</v>
      </c>
      <c r="W478" s="67">
        <f t="shared" si="215"/>
        <v>4.583333333333333E-2</v>
      </c>
      <c r="X478" s="70">
        <f t="shared" si="216"/>
        <v>4.583333333333333E-2</v>
      </c>
      <c r="Y478" s="72" t="str">
        <f t="shared" si="225"/>
        <v/>
      </c>
      <c r="Z478" s="75" t="str">
        <f t="shared" si="217"/>
        <v/>
      </c>
      <c r="AA478" s="25"/>
      <c r="AB478" s="25"/>
      <c r="AC478" s="44" t="str">
        <f t="shared" si="218"/>
        <v/>
      </c>
      <c r="AD478" s="44" t="str">
        <f t="shared" si="219"/>
        <v/>
      </c>
      <c r="AE478" s="78" t="str">
        <f>IF(AD478="","",COUNTIF($AD$2:AD478,AD478))</f>
        <v/>
      </c>
      <c r="AF478" s="79" t="str">
        <f>IF(AD478="","",SUMIF(AD$2:AD478,AD478,G$2:G478))</f>
        <v/>
      </c>
      <c r="AG478" s="79" t="str">
        <f>IF(AK478&lt;&gt;"",COUNTIF($AK$1:AK477,AK478)+AK478,IF(AL478&lt;&gt;"",COUNTIF($AL$1:AL477,AL478)+AL478,""))</f>
        <v/>
      </c>
      <c r="AH478" s="79" t="str">
        <f t="shared" si="220"/>
        <v/>
      </c>
      <c r="AI478" s="79" t="str">
        <f>IF(AND(J478="M", AH478&lt;&gt;"U/A",AE478=Prizewinners!$J$1),AF478,"")</f>
        <v/>
      </c>
      <c r="AJ478" s="44" t="str">
        <f>IF(AND(J478="F",  AH478&lt;&gt;"U/A",AE478=Prizewinners!$J$16),AF478,"")</f>
        <v/>
      </c>
      <c r="AK478" s="44" t="str">
        <f t="shared" si="229"/>
        <v/>
      </c>
      <c r="AL478" s="44" t="str">
        <f t="shared" si="230"/>
        <v/>
      </c>
      <c r="AM478" s="44" t="str">
        <f t="shared" si="232"/>
        <v/>
      </c>
      <c r="AN478" s="44" t="str">
        <f t="shared" si="226"/>
        <v/>
      </c>
      <c r="AO478" s="44" t="str">
        <f t="shared" si="227"/>
        <v/>
      </c>
      <c r="AP478" s="44" t="str">
        <f t="shared" si="228"/>
        <v/>
      </c>
      <c r="AQ478" s="44" t="str">
        <f t="shared" si="231"/>
        <v/>
      </c>
    </row>
    <row r="479" spans="1:43">
      <c r="A479" s="51" t="str">
        <f t="shared" si="204"/>
        <v>,268</v>
      </c>
      <c r="B479" s="52" t="str">
        <f t="shared" si="205"/>
        <v>,262</v>
      </c>
      <c r="C479" s="50">
        <f t="shared" si="206"/>
        <v>478</v>
      </c>
      <c r="D479" s="7"/>
      <c r="E479" s="52">
        <f t="shared" si="207"/>
        <v>0</v>
      </c>
      <c r="F479" s="51">
        <f>COUNTIF(H$2:H479,H479)</f>
        <v>268</v>
      </c>
      <c r="G479" s="53">
        <f>COUNTIF(J$2:J479,J479)</f>
        <v>262</v>
      </c>
      <c r="H479" s="51" t="str">
        <f t="shared" si="208"/>
        <v/>
      </c>
      <c r="I479" s="52" t="str">
        <f t="shared" si="221"/>
        <v/>
      </c>
      <c r="J479" s="52" t="str">
        <f t="shared" si="222"/>
        <v/>
      </c>
      <c r="K479" s="56" t="str">
        <f t="shared" si="223"/>
        <v/>
      </c>
      <c r="L479" s="56" t="str">
        <f t="shared" si="224"/>
        <v/>
      </c>
      <c r="M479" s="7"/>
      <c r="N479" s="8"/>
      <c r="O479" s="7"/>
      <c r="P479" s="59">
        <f t="shared" si="209"/>
        <v>1</v>
      </c>
      <c r="Q479" s="59">
        <f t="shared" si="210"/>
        <v>6</v>
      </c>
      <c r="R479" s="63">
        <f t="shared" si="211"/>
        <v>4.1666666666666664E-2</v>
      </c>
      <c r="S479" s="66">
        <f t="shared" si="212"/>
        <v>4.1666666666666666E-3</v>
      </c>
      <c r="T479" s="66">
        <f t="shared" si="213"/>
        <v>0</v>
      </c>
      <c r="U479" s="52">
        <f>COUNTIF(L$2:L479,L479)</f>
        <v>262</v>
      </c>
      <c r="V479" s="52">
        <f t="shared" si="214"/>
        <v>478</v>
      </c>
      <c r="W479" s="67">
        <f t="shared" si="215"/>
        <v>4.583333333333333E-2</v>
      </c>
      <c r="X479" s="70">
        <f t="shared" si="216"/>
        <v>4.583333333333333E-2</v>
      </c>
      <c r="Y479" s="72" t="str">
        <f t="shared" si="225"/>
        <v/>
      </c>
      <c r="Z479" s="75" t="str">
        <f t="shared" si="217"/>
        <v/>
      </c>
      <c r="AA479" s="25"/>
      <c r="AB479" s="25"/>
      <c r="AC479" s="44" t="str">
        <f t="shared" si="218"/>
        <v/>
      </c>
      <c r="AD479" s="44" t="str">
        <f t="shared" si="219"/>
        <v/>
      </c>
      <c r="AE479" s="78" t="str">
        <f>IF(AD479="","",COUNTIF($AD$2:AD479,AD479))</f>
        <v/>
      </c>
      <c r="AF479" s="79" t="str">
        <f>IF(AD479="","",SUMIF(AD$2:AD479,AD479,G$2:G479))</f>
        <v/>
      </c>
      <c r="AG479" s="79" t="str">
        <f>IF(AK479&lt;&gt;"",COUNTIF($AK$1:AK478,AK479)+AK479,IF(AL479&lt;&gt;"",COUNTIF($AL$1:AL478,AL479)+AL479,""))</f>
        <v/>
      </c>
      <c r="AH479" s="79" t="str">
        <f t="shared" si="220"/>
        <v/>
      </c>
      <c r="AI479" s="79" t="str">
        <f>IF(AND(J479="M", AH479&lt;&gt;"U/A",AE479=Prizewinners!$J$1),AF479,"")</f>
        <v/>
      </c>
      <c r="AJ479" s="44" t="str">
        <f>IF(AND(J479="F",  AH479&lt;&gt;"U/A",AE479=Prizewinners!$J$16),AF479,"")</f>
        <v/>
      </c>
      <c r="AK479" s="44" t="str">
        <f t="shared" si="229"/>
        <v/>
      </c>
      <c r="AL479" s="44" t="str">
        <f t="shared" si="230"/>
        <v/>
      </c>
      <c r="AM479" s="44" t="str">
        <f t="shared" si="232"/>
        <v/>
      </c>
      <c r="AN479" s="44" t="str">
        <f t="shared" si="226"/>
        <v/>
      </c>
      <c r="AO479" s="44" t="str">
        <f t="shared" si="227"/>
        <v/>
      </c>
      <c r="AP479" s="44" t="str">
        <f t="shared" si="228"/>
        <v/>
      </c>
      <c r="AQ479" s="44" t="str">
        <f t="shared" si="231"/>
        <v/>
      </c>
    </row>
    <row r="480" spans="1:43">
      <c r="A480" s="51" t="str">
        <f t="shared" si="204"/>
        <v>,269</v>
      </c>
      <c r="B480" s="52" t="str">
        <f t="shared" si="205"/>
        <v>,263</v>
      </c>
      <c r="C480" s="50">
        <f t="shared" si="206"/>
        <v>479</v>
      </c>
      <c r="D480" s="7"/>
      <c r="E480" s="52">
        <f t="shared" si="207"/>
        <v>0</v>
      </c>
      <c r="F480" s="51">
        <f>COUNTIF(H$2:H480,H480)</f>
        <v>269</v>
      </c>
      <c r="G480" s="53">
        <f>COUNTIF(J$2:J480,J480)</f>
        <v>263</v>
      </c>
      <c r="H480" s="51" t="str">
        <f t="shared" si="208"/>
        <v/>
      </c>
      <c r="I480" s="52" t="str">
        <f t="shared" si="221"/>
        <v/>
      </c>
      <c r="J480" s="52" t="str">
        <f t="shared" si="222"/>
        <v/>
      </c>
      <c r="K480" s="56" t="str">
        <f t="shared" si="223"/>
        <v/>
      </c>
      <c r="L480" s="56" t="str">
        <f t="shared" si="224"/>
        <v/>
      </c>
      <c r="M480" s="7"/>
      <c r="N480" s="8"/>
      <c r="O480" s="7"/>
      <c r="P480" s="59">
        <f t="shared" si="209"/>
        <v>1</v>
      </c>
      <c r="Q480" s="59">
        <f t="shared" si="210"/>
        <v>6</v>
      </c>
      <c r="R480" s="63">
        <f t="shared" si="211"/>
        <v>4.1666666666666664E-2</v>
      </c>
      <c r="S480" s="66">
        <f t="shared" si="212"/>
        <v>4.1666666666666666E-3</v>
      </c>
      <c r="T480" s="66">
        <f t="shared" si="213"/>
        <v>0</v>
      </c>
      <c r="U480" s="52">
        <f>COUNTIF(L$2:L480,L480)</f>
        <v>263</v>
      </c>
      <c r="V480" s="52">
        <f t="shared" si="214"/>
        <v>479</v>
      </c>
      <c r="W480" s="67">
        <f t="shared" si="215"/>
        <v>4.583333333333333E-2</v>
      </c>
      <c r="X480" s="70">
        <f t="shared" si="216"/>
        <v>4.583333333333333E-2</v>
      </c>
      <c r="Y480" s="72" t="str">
        <f t="shared" si="225"/>
        <v/>
      </c>
      <c r="Z480" s="75" t="str">
        <f t="shared" si="217"/>
        <v/>
      </c>
      <c r="AA480" s="25"/>
      <c r="AB480" s="25"/>
      <c r="AC480" s="44" t="str">
        <f t="shared" si="218"/>
        <v/>
      </c>
      <c r="AD480" s="44" t="str">
        <f t="shared" si="219"/>
        <v/>
      </c>
      <c r="AE480" s="78" t="str">
        <f>IF(AD480="","",COUNTIF($AD$2:AD480,AD480))</f>
        <v/>
      </c>
      <c r="AF480" s="79" t="str">
        <f>IF(AD480="","",SUMIF(AD$2:AD480,AD480,G$2:G480))</f>
        <v/>
      </c>
      <c r="AG480" s="79" t="str">
        <f>IF(AK480&lt;&gt;"",COUNTIF($AK$1:AK479,AK480)+AK480,IF(AL480&lt;&gt;"",COUNTIF($AL$1:AL479,AL480)+AL480,""))</f>
        <v/>
      </c>
      <c r="AH480" s="79" t="str">
        <f t="shared" si="220"/>
        <v/>
      </c>
      <c r="AI480" s="79" t="str">
        <f>IF(AND(J480="M", AH480&lt;&gt;"U/A",AE480=Prizewinners!$J$1),AF480,"")</f>
        <v/>
      </c>
      <c r="AJ480" s="44" t="str">
        <f>IF(AND(J480="F",  AH480&lt;&gt;"U/A",AE480=Prizewinners!$J$16),AF480,"")</f>
        <v/>
      </c>
      <c r="AK480" s="44" t="str">
        <f t="shared" si="229"/>
        <v/>
      </c>
      <c r="AL480" s="44" t="str">
        <f t="shared" si="230"/>
        <v/>
      </c>
      <c r="AM480" s="44" t="str">
        <f t="shared" si="232"/>
        <v/>
      </c>
      <c r="AN480" s="44" t="str">
        <f t="shared" si="226"/>
        <v/>
      </c>
      <c r="AO480" s="44" t="str">
        <f t="shared" si="227"/>
        <v/>
      </c>
      <c r="AP480" s="44" t="str">
        <f t="shared" si="228"/>
        <v/>
      </c>
      <c r="AQ480" s="44" t="str">
        <f t="shared" si="231"/>
        <v/>
      </c>
    </row>
    <row r="481" spans="1:43">
      <c r="A481" s="51" t="str">
        <f t="shared" si="204"/>
        <v>,270</v>
      </c>
      <c r="B481" s="52" t="str">
        <f t="shared" si="205"/>
        <v>,264</v>
      </c>
      <c r="C481" s="50">
        <f t="shared" si="206"/>
        <v>480</v>
      </c>
      <c r="D481" s="7"/>
      <c r="E481" s="52">
        <f t="shared" si="207"/>
        <v>0</v>
      </c>
      <c r="F481" s="51">
        <f>COUNTIF(H$2:H481,H481)</f>
        <v>270</v>
      </c>
      <c r="G481" s="53">
        <f>COUNTIF(J$2:J481,J481)</f>
        <v>264</v>
      </c>
      <c r="H481" s="51" t="str">
        <f t="shared" si="208"/>
        <v/>
      </c>
      <c r="I481" s="52" t="str">
        <f t="shared" si="221"/>
        <v/>
      </c>
      <c r="J481" s="52" t="str">
        <f t="shared" si="222"/>
        <v/>
      </c>
      <c r="K481" s="56" t="str">
        <f t="shared" si="223"/>
        <v/>
      </c>
      <c r="L481" s="56" t="str">
        <f t="shared" si="224"/>
        <v/>
      </c>
      <c r="M481" s="7"/>
      <c r="N481" s="8"/>
      <c r="O481" s="7"/>
      <c r="P481" s="59">
        <f t="shared" si="209"/>
        <v>1</v>
      </c>
      <c r="Q481" s="59">
        <f t="shared" si="210"/>
        <v>6</v>
      </c>
      <c r="R481" s="63">
        <f t="shared" si="211"/>
        <v>4.1666666666666664E-2</v>
      </c>
      <c r="S481" s="66">
        <f t="shared" si="212"/>
        <v>4.1666666666666666E-3</v>
      </c>
      <c r="T481" s="66">
        <f t="shared" si="213"/>
        <v>0</v>
      </c>
      <c r="U481" s="52">
        <f>COUNTIF(L$2:L481,L481)</f>
        <v>264</v>
      </c>
      <c r="V481" s="52">
        <f t="shared" si="214"/>
        <v>480</v>
      </c>
      <c r="W481" s="67">
        <f t="shared" si="215"/>
        <v>4.583333333333333E-2</v>
      </c>
      <c r="X481" s="70">
        <f t="shared" si="216"/>
        <v>4.583333333333333E-2</v>
      </c>
      <c r="Y481" s="72" t="str">
        <f t="shared" si="225"/>
        <v/>
      </c>
      <c r="Z481" s="75" t="str">
        <f t="shared" si="217"/>
        <v/>
      </c>
      <c r="AA481" s="25"/>
      <c r="AB481" s="25"/>
      <c r="AC481" s="44" t="str">
        <f t="shared" si="218"/>
        <v/>
      </c>
      <c r="AD481" s="44" t="str">
        <f t="shared" si="219"/>
        <v/>
      </c>
      <c r="AE481" s="78" t="str">
        <f>IF(AD481="","",COUNTIF($AD$2:AD481,AD481))</f>
        <v/>
      </c>
      <c r="AF481" s="79" t="str">
        <f>IF(AD481="","",SUMIF(AD$2:AD481,AD481,G$2:G481))</f>
        <v/>
      </c>
      <c r="AG481" s="79" t="str">
        <f>IF(AK481&lt;&gt;"",COUNTIF($AK$1:AK480,AK481)+AK481,IF(AL481&lt;&gt;"",COUNTIF($AL$1:AL480,AL481)+AL481,""))</f>
        <v/>
      </c>
      <c r="AH481" s="79" t="str">
        <f t="shared" si="220"/>
        <v/>
      </c>
      <c r="AI481" s="79" t="str">
        <f>IF(AND(J481="M", AH481&lt;&gt;"U/A",AE481=Prizewinners!$J$1),AF481,"")</f>
        <v/>
      </c>
      <c r="AJ481" s="44" t="str">
        <f>IF(AND(J481="F",  AH481&lt;&gt;"U/A",AE481=Prizewinners!$J$16),AF481,"")</f>
        <v/>
      </c>
      <c r="AK481" s="44" t="str">
        <f t="shared" si="229"/>
        <v/>
      </c>
      <c r="AL481" s="44" t="str">
        <f t="shared" si="230"/>
        <v/>
      </c>
      <c r="AM481" s="44" t="str">
        <f t="shared" si="232"/>
        <v/>
      </c>
      <c r="AN481" s="44" t="str">
        <f t="shared" si="226"/>
        <v/>
      </c>
      <c r="AO481" s="44" t="str">
        <f t="shared" si="227"/>
        <v/>
      </c>
      <c r="AP481" s="44" t="str">
        <f t="shared" si="228"/>
        <v/>
      </c>
      <c r="AQ481" s="44" t="str">
        <f t="shared" si="231"/>
        <v/>
      </c>
    </row>
    <row r="482" spans="1:43">
      <c r="A482" s="51" t="str">
        <f t="shared" si="204"/>
        <v>,271</v>
      </c>
      <c r="B482" s="52" t="str">
        <f t="shared" si="205"/>
        <v>,265</v>
      </c>
      <c r="C482" s="50">
        <f t="shared" si="206"/>
        <v>481</v>
      </c>
      <c r="D482" s="7"/>
      <c r="E482" s="52">
        <f t="shared" si="207"/>
        <v>0</v>
      </c>
      <c r="F482" s="51">
        <f>COUNTIF(H$2:H482,H482)</f>
        <v>271</v>
      </c>
      <c r="G482" s="53">
        <f>COUNTIF(J$2:J482,J482)</f>
        <v>265</v>
      </c>
      <c r="H482" s="51" t="str">
        <f t="shared" si="208"/>
        <v/>
      </c>
      <c r="I482" s="52" t="str">
        <f t="shared" si="221"/>
        <v/>
      </c>
      <c r="J482" s="52" t="str">
        <f t="shared" si="222"/>
        <v/>
      </c>
      <c r="K482" s="56" t="str">
        <f t="shared" si="223"/>
        <v/>
      </c>
      <c r="L482" s="56" t="str">
        <f t="shared" si="224"/>
        <v/>
      </c>
      <c r="M482" s="7"/>
      <c r="N482" s="8"/>
      <c r="O482" s="7"/>
      <c r="P482" s="59">
        <f t="shared" si="209"/>
        <v>1</v>
      </c>
      <c r="Q482" s="59">
        <f t="shared" si="210"/>
        <v>6</v>
      </c>
      <c r="R482" s="63">
        <f t="shared" si="211"/>
        <v>4.1666666666666664E-2</v>
      </c>
      <c r="S482" s="66">
        <f t="shared" si="212"/>
        <v>4.1666666666666666E-3</v>
      </c>
      <c r="T482" s="66">
        <f t="shared" si="213"/>
        <v>0</v>
      </c>
      <c r="U482" s="52">
        <f>COUNTIF(L$2:L482,L482)</f>
        <v>265</v>
      </c>
      <c r="V482" s="52">
        <f t="shared" si="214"/>
        <v>481</v>
      </c>
      <c r="W482" s="67">
        <f t="shared" si="215"/>
        <v>4.583333333333333E-2</v>
      </c>
      <c r="X482" s="70">
        <f t="shared" si="216"/>
        <v>4.583333333333333E-2</v>
      </c>
      <c r="Y482" s="72" t="str">
        <f t="shared" si="225"/>
        <v/>
      </c>
      <c r="Z482" s="75" t="str">
        <f t="shared" si="217"/>
        <v/>
      </c>
      <c r="AA482" s="25"/>
      <c r="AB482" s="25"/>
      <c r="AC482" s="44" t="str">
        <f t="shared" si="218"/>
        <v/>
      </c>
      <c r="AD482" s="44" t="str">
        <f t="shared" si="219"/>
        <v/>
      </c>
      <c r="AE482" s="78" t="str">
        <f>IF(AD482="","",COUNTIF($AD$2:AD482,AD482))</f>
        <v/>
      </c>
      <c r="AF482" s="79" t="str">
        <f>IF(AD482="","",SUMIF(AD$2:AD482,AD482,G$2:G482))</f>
        <v/>
      </c>
      <c r="AG482" s="79" t="str">
        <f>IF(AK482&lt;&gt;"",COUNTIF($AK$1:AK481,AK482)+AK482,IF(AL482&lt;&gt;"",COUNTIF($AL$1:AL481,AL482)+AL482,""))</f>
        <v/>
      </c>
      <c r="AH482" s="79" t="str">
        <f t="shared" si="220"/>
        <v/>
      </c>
      <c r="AI482" s="79" t="str">
        <f>IF(AND(J482="M", AH482&lt;&gt;"U/A",AE482=Prizewinners!$J$1),AF482,"")</f>
        <v/>
      </c>
      <c r="AJ482" s="44" t="str">
        <f>IF(AND(J482="F",  AH482&lt;&gt;"U/A",AE482=Prizewinners!$J$16),AF482,"")</f>
        <v/>
      </c>
      <c r="AK482" s="44" t="str">
        <f t="shared" si="229"/>
        <v/>
      </c>
      <c r="AL482" s="44" t="str">
        <f t="shared" si="230"/>
        <v/>
      </c>
      <c r="AM482" s="44" t="str">
        <f t="shared" si="232"/>
        <v/>
      </c>
      <c r="AN482" s="44" t="str">
        <f t="shared" si="226"/>
        <v/>
      </c>
      <c r="AO482" s="44" t="str">
        <f t="shared" si="227"/>
        <v/>
      </c>
      <c r="AP482" s="44" t="str">
        <f t="shared" si="228"/>
        <v/>
      </c>
      <c r="AQ482" s="44" t="str">
        <f t="shared" si="231"/>
        <v/>
      </c>
    </row>
    <row r="483" spans="1:43">
      <c r="A483" s="51" t="str">
        <f t="shared" si="204"/>
        <v>,272</v>
      </c>
      <c r="B483" s="52" t="str">
        <f t="shared" si="205"/>
        <v>,266</v>
      </c>
      <c r="C483" s="50">
        <f t="shared" si="206"/>
        <v>482</v>
      </c>
      <c r="D483" s="7"/>
      <c r="E483" s="52">
        <f t="shared" si="207"/>
        <v>0</v>
      </c>
      <c r="F483" s="51">
        <f>COUNTIF(H$2:H483,H483)</f>
        <v>272</v>
      </c>
      <c r="G483" s="53">
        <f>COUNTIF(J$2:J483,J483)</f>
        <v>266</v>
      </c>
      <c r="H483" s="51" t="str">
        <f t="shared" si="208"/>
        <v/>
      </c>
      <c r="I483" s="52" t="str">
        <f t="shared" si="221"/>
        <v/>
      </c>
      <c r="J483" s="52" t="str">
        <f t="shared" si="222"/>
        <v/>
      </c>
      <c r="K483" s="56" t="str">
        <f t="shared" si="223"/>
        <v/>
      </c>
      <c r="L483" s="56" t="str">
        <f t="shared" si="224"/>
        <v/>
      </c>
      <c r="M483" s="7"/>
      <c r="N483" s="8"/>
      <c r="O483" s="7"/>
      <c r="P483" s="59">
        <f t="shared" si="209"/>
        <v>1</v>
      </c>
      <c r="Q483" s="59">
        <f t="shared" si="210"/>
        <v>6</v>
      </c>
      <c r="R483" s="63">
        <f t="shared" si="211"/>
        <v>4.1666666666666664E-2</v>
      </c>
      <c r="S483" s="66">
        <f t="shared" si="212"/>
        <v>4.1666666666666666E-3</v>
      </c>
      <c r="T483" s="66">
        <f t="shared" si="213"/>
        <v>0</v>
      </c>
      <c r="U483" s="52">
        <f>COUNTIF(L$2:L483,L483)</f>
        <v>266</v>
      </c>
      <c r="V483" s="52">
        <f t="shared" si="214"/>
        <v>482</v>
      </c>
      <c r="W483" s="67">
        <f t="shared" si="215"/>
        <v>4.583333333333333E-2</v>
      </c>
      <c r="X483" s="70">
        <f t="shared" si="216"/>
        <v>4.583333333333333E-2</v>
      </c>
      <c r="Y483" s="72" t="str">
        <f t="shared" si="225"/>
        <v/>
      </c>
      <c r="Z483" s="75" t="str">
        <f t="shared" si="217"/>
        <v/>
      </c>
      <c r="AA483" s="25"/>
      <c r="AB483" s="25"/>
      <c r="AC483" s="44" t="str">
        <f t="shared" si="218"/>
        <v/>
      </c>
      <c r="AD483" s="44" t="str">
        <f t="shared" si="219"/>
        <v/>
      </c>
      <c r="AE483" s="78" t="str">
        <f>IF(AD483="","",COUNTIF($AD$2:AD483,AD483))</f>
        <v/>
      </c>
      <c r="AF483" s="79" t="str">
        <f>IF(AD483="","",SUMIF(AD$2:AD483,AD483,G$2:G483))</f>
        <v/>
      </c>
      <c r="AG483" s="79" t="str">
        <f>IF(AK483&lt;&gt;"",COUNTIF($AK$1:AK482,AK483)+AK483,IF(AL483&lt;&gt;"",COUNTIF($AL$1:AL482,AL483)+AL483,""))</f>
        <v/>
      </c>
      <c r="AH483" s="79" t="str">
        <f t="shared" si="220"/>
        <v/>
      </c>
      <c r="AI483" s="79" t="str">
        <f>IF(AND(J483="M", AH483&lt;&gt;"U/A",AE483=Prizewinners!$J$1),AF483,"")</f>
        <v/>
      </c>
      <c r="AJ483" s="44" t="str">
        <f>IF(AND(J483="F",  AH483&lt;&gt;"U/A",AE483=Prizewinners!$J$16),AF483,"")</f>
        <v/>
      </c>
      <c r="AK483" s="44" t="str">
        <f t="shared" si="229"/>
        <v/>
      </c>
      <c r="AL483" s="44" t="str">
        <f t="shared" si="230"/>
        <v/>
      </c>
      <c r="AM483" s="44" t="str">
        <f t="shared" si="232"/>
        <v/>
      </c>
      <c r="AN483" s="44" t="str">
        <f t="shared" si="226"/>
        <v/>
      </c>
      <c r="AO483" s="44" t="str">
        <f t="shared" si="227"/>
        <v/>
      </c>
      <c r="AP483" s="44" t="str">
        <f t="shared" si="228"/>
        <v/>
      </c>
      <c r="AQ483" s="44" t="str">
        <f t="shared" si="231"/>
        <v/>
      </c>
    </row>
    <row r="484" spans="1:43">
      <c r="A484" s="51" t="str">
        <f t="shared" si="204"/>
        <v>,273</v>
      </c>
      <c r="B484" s="52" t="str">
        <f t="shared" si="205"/>
        <v>,267</v>
      </c>
      <c r="C484" s="50">
        <f t="shared" si="206"/>
        <v>483</v>
      </c>
      <c r="D484" s="7"/>
      <c r="E484" s="52">
        <f t="shared" si="207"/>
        <v>0</v>
      </c>
      <c r="F484" s="51">
        <f>COUNTIF(H$2:H484,H484)</f>
        <v>273</v>
      </c>
      <c r="G484" s="53">
        <f>COUNTIF(J$2:J484,J484)</f>
        <v>267</v>
      </c>
      <c r="H484" s="51" t="str">
        <f t="shared" si="208"/>
        <v/>
      </c>
      <c r="I484" s="52" t="str">
        <f t="shared" si="221"/>
        <v/>
      </c>
      <c r="J484" s="52" t="str">
        <f t="shared" si="222"/>
        <v/>
      </c>
      <c r="K484" s="56" t="str">
        <f t="shared" si="223"/>
        <v/>
      </c>
      <c r="L484" s="56" t="str">
        <f t="shared" si="224"/>
        <v/>
      </c>
      <c r="M484" s="7"/>
      <c r="N484" s="8"/>
      <c r="O484" s="7"/>
      <c r="P484" s="59">
        <f t="shared" si="209"/>
        <v>1</v>
      </c>
      <c r="Q484" s="59">
        <f t="shared" si="210"/>
        <v>6</v>
      </c>
      <c r="R484" s="63">
        <f t="shared" si="211"/>
        <v>4.1666666666666664E-2</v>
      </c>
      <c r="S484" s="66">
        <f t="shared" si="212"/>
        <v>4.1666666666666666E-3</v>
      </c>
      <c r="T484" s="66">
        <f t="shared" si="213"/>
        <v>0</v>
      </c>
      <c r="U484" s="52">
        <f>COUNTIF(L$2:L484,L484)</f>
        <v>267</v>
      </c>
      <c r="V484" s="52">
        <f t="shared" si="214"/>
        <v>483</v>
      </c>
      <c r="W484" s="67">
        <f t="shared" si="215"/>
        <v>4.583333333333333E-2</v>
      </c>
      <c r="X484" s="70">
        <f t="shared" si="216"/>
        <v>4.583333333333333E-2</v>
      </c>
      <c r="Y484" s="72" t="str">
        <f t="shared" si="225"/>
        <v/>
      </c>
      <c r="Z484" s="75" t="str">
        <f t="shared" si="217"/>
        <v/>
      </c>
      <c r="AA484" s="25"/>
      <c r="AB484" s="25"/>
      <c r="AC484" s="44" t="str">
        <f t="shared" si="218"/>
        <v/>
      </c>
      <c r="AD484" s="44" t="str">
        <f t="shared" si="219"/>
        <v/>
      </c>
      <c r="AE484" s="78" t="str">
        <f>IF(AD484="","",COUNTIF($AD$2:AD484,AD484))</f>
        <v/>
      </c>
      <c r="AF484" s="79" t="str">
        <f>IF(AD484="","",SUMIF(AD$2:AD484,AD484,G$2:G484))</f>
        <v/>
      </c>
      <c r="AG484" s="79" t="str">
        <f>IF(AK484&lt;&gt;"",COUNTIF($AK$1:AK483,AK484)+AK484,IF(AL484&lt;&gt;"",COUNTIF($AL$1:AL483,AL484)+AL484,""))</f>
        <v/>
      </c>
      <c r="AH484" s="79" t="str">
        <f t="shared" si="220"/>
        <v/>
      </c>
      <c r="AI484" s="79" t="str">
        <f>IF(AND(J484="M", AH484&lt;&gt;"U/A",AE484=Prizewinners!$J$1),AF484,"")</f>
        <v/>
      </c>
      <c r="AJ484" s="44" t="str">
        <f>IF(AND(J484="F",  AH484&lt;&gt;"U/A",AE484=Prizewinners!$J$16),AF484,"")</f>
        <v/>
      </c>
      <c r="AK484" s="44" t="str">
        <f t="shared" si="229"/>
        <v/>
      </c>
      <c r="AL484" s="44" t="str">
        <f t="shared" si="230"/>
        <v/>
      </c>
      <c r="AM484" s="44" t="str">
        <f t="shared" si="232"/>
        <v/>
      </c>
      <c r="AN484" s="44" t="str">
        <f t="shared" si="226"/>
        <v/>
      </c>
      <c r="AO484" s="44" t="str">
        <f t="shared" si="227"/>
        <v/>
      </c>
      <c r="AP484" s="44" t="str">
        <f t="shared" si="228"/>
        <v/>
      </c>
      <c r="AQ484" s="44" t="str">
        <f t="shared" si="231"/>
        <v/>
      </c>
    </row>
    <row r="485" spans="1:43">
      <c r="A485" s="51" t="str">
        <f t="shared" si="204"/>
        <v>,274</v>
      </c>
      <c r="B485" s="52" t="str">
        <f t="shared" si="205"/>
        <v>,268</v>
      </c>
      <c r="C485" s="50">
        <f t="shared" si="206"/>
        <v>484</v>
      </c>
      <c r="D485" s="7"/>
      <c r="E485" s="52">
        <f t="shared" si="207"/>
        <v>0</v>
      </c>
      <c r="F485" s="51">
        <f>COUNTIF(H$2:H485,H485)</f>
        <v>274</v>
      </c>
      <c r="G485" s="53">
        <f>COUNTIF(J$2:J485,J485)</f>
        <v>268</v>
      </c>
      <c r="H485" s="51" t="str">
        <f t="shared" si="208"/>
        <v/>
      </c>
      <c r="I485" s="52" t="str">
        <f t="shared" si="221"/>
        <v/>
      </c>
      <c r="J485" s="52" t="str">
        <f t="shared" si="222"/>
        <v/>
      </c>
      <c r="K485" s="56" t="str">
        <f t="shared" si="223"/>
        <v/>
      </c>
      <c r="L485" s="56" t="str">
        <f t="shared" si="224"/>
        <v/>
      </c>
      <c r="M485" s="7"/>
      <c r="N485" s="8"/>
      <c r="O485" s="7"/>
      <c r="P485" s="59">
        <f t="shared" si="209"/>
        <v>1</v>
      </c>
      <c r="Q485" s="59">
        <f t="shared" si="210"/>
        <v>6</v>
      </c>
      <c r="R485" s="63">
        <f t="shared" si="211"/>
        <v>4.1666666666666664E-2</v>
      </c>
      <c r="S485" s="66">
        <f t="shared" si="212"/>
        <v>4.1666666666666666E-3</v>
      </c>
      <c r="T485" s="66">
        <f t="shared" si="213"/>
        <v>0</v>
      </c>
      <c r="U485" s="52">
        <f>COUNTIF(L$2:L485,L485)</f>
        <v>268</v>
      </c>
      <c r="V485" s="52">
        <f t="shared" si="214"/>
        <v>484</v>
      </c>
      <c r="W485" s="67">
        <f t="shared" si="215"/>
        <v>4.583333333333333E-2</v>
      </c>
      <c r="X485" s="70">
        <f t="shared" si="216"/>
        <v>4.583333333333333E-2</v>
      </c>
      <c r="Y485" s="72" t="str">
        <f t="shared" si="225"/>
        <v/>
      </c>
      <c r="Z485" s="75" t="str">
        <f t="shared" si="217"/>
        <v/>
      </c>
      <c r="AA485" s="25"/>
      <c r="AB485" s="25"/>
      <c r="AC485" s="44" t="str">
        <f t="shared" si="218"/>
        <v/>
      </c>
      <c r="AD485" s="44" t="str">
        <f t="shared" si="219"/>
        <v/>
      </c>
      <c r="AE485" s="78" t="str">
        <f>IF(AD485="","",COUNTIF($AD$2:AD485,AD485))</f>
        <v/>
      </c>
      <c r="AF485" s="79" t="str">
        <f>IF(AD485="","",SUMIF(AD$2:AD485,AD485,G$2:G485))</f>
        <v/>
      </c>
      <c r="AG485" s="79" t="str">
        <f>IF(AK485&lt;&gt;"",COUNTIF($AK$1:AK484,AK485)+AK485,IF(AL485&lt;&gt;"",COUNTIF($AL$1:AL484,AL485)+AL485,""))</f>
        <v/>
      </c>
      <c r="AH485" s="79" t="str">
        <f t="shared" si="220"/>
        <v/>
      </c>
      <c r="AI485" s="79" t="str">
        <f>IF(AND(J485="M", AH485&lt;&gt;"U/A",AE485=Prizewinners!$J$1),AF485,"")</f>
        <v/>
      </c>
      <c r="AJ485" s="44" t="str">
        <f>IF(AND(J485="F",  AH485&lt;&gt;"U/A",AE485=Prizewinners!$J$16),AF485,"")</f>
        <v/>
      </c>
      <c r="AK485" s="44" t="str">
        <f t="shared" si="229"/>
        <v/>
      </c>
      <c r="AL485" s="44" t="str">
        <f t="shared" si="230"/>
        <v/>
      </c>
      <c r="AM485" s="44" t="str">
        <f t="shared" si="232"/>
        <v/>
      </c>
      <c r="AN485" s="44" t="str">
        <f t="shared" si="226"/>
        <v/>
      </c>
      <c r="AO485" s="44" t="str">
        <f t="shared" si="227"/>
        <v/>
      </c>
      <c r="AP485" s="44" t="str">
        <f t="shared" si="228"/>
        <v/>
      </c>
      <c r="AQ485" s="44" t="str">
        <f t="shared" si="231"/>
        <v/>
      </c>
    </row>
    <row r="486" spans="1:43">
      <c r="A486" s="51" t="str">
        <f t="shared" si="204"/>
        <v>,275</v>
      </c>
      <c r="B486" s="52" t="str">
        <f t="shared" si="205"/>
        <v>,269</v>
      </c>
      <c r="C486" s="50">
        <f t="shared" si="206"/>
        <v>485</v>
      </c>
      <c r="D486" s="7"/>
      <c r="E486" s="52">
        <f t="shared" si="207"/>
        <v>0</v>
      </c>
      <c r="F486" s="51">
        <f>COUNTIF(H$2:H486,H486)</f>
        <v>275</v>
      </c>
      <c r="G486" s="53">
        <f>COUNTIF(J$2:J486,J486)</f>
        <v>269</v>
      </c>
      <c r="H486" s="51" t="str">
        <f t="shared" si="208"/>
        <v/>
      </c>
      <c r="I486" s="52" t="str">
        <f t="shared" si="221"/>
        <v/>
      </c>
      <c r="J486" s="52" t="str">
        <f t="shared" si="222"/>
        <v/>
      </c>
      <c r="K486" s="56" t="str">
        <f t="shared" si="223"/>
        <v/>
      </c>
      <c r="L486" s="56" t="str">
        <f t="shared" si="224"/>
        <v/>
      </c>
      <c r="M486" s="7"/>
      <c r="N486" s="8"/>
      <c r="O486" s="7"/>
      <c r="P486" s="59">
        <f t="shared" si="209"/>
        <v>1</v>
      </c>
      <c r="Q486" s="59">
        <f t="shared" si="210"/>
        <v>6</v>
      </c>
      <c r="R486" s="63">
        <f t="shared" si="211"/>
        <v>4.1666666666666664E-2</v>
      </c>
      <c r="S486" s="66">
        <f t="shared" si="212"/>
        <v>4.1666666666666666E-3</v>
      </c>
      <c r="T486" s="66">
        <f t="shared" si="213"/>
        <v>0</v>
      </c>
      <c r="U486" s="52">
        <f>COUNTIF(L$2:L486,L486)</f>
        <v>269</v>
      </c>
      <c r="V486" s="52">
        <f t="shared" si="214"/>
        <v>485</v>
      </c>
      <c r="W486" s="67">
        <f t="shared" si="215"/>
        <v>4.583333333333333E-2</v>
      </c>
      <c r="X486" s="70">
        <f t="shared" si="216"/>
        <v>4.583333333333333E-2</v>
      </c>
      <c r="Y486" s="72" t="str">
        <f t="shared" si="225"/>
        <v/>
      </c>
      <c r="Z486" s="75" t="str">
        <f t="shared" si="217"/>
        <v/>
      </c>
      <c r="AA486" s="25"/>
      <c r="AB486" s="25"/>
      <c r="AC486" s="44" t="str">
        <f t="shared" si="218"/>
        <v/>
      </c>
      <c r="AD486" s="44" t="str">
        <f t="shared" si="219"/>
        <v/>
      </c>
      <c r="AE486" s="78" t="str">
        <f>IF(AD486="","",COUNTIF($AD$2:AD486,AD486))</f>
        <v/>
      </c>
      <c r="AF486" s="79" t="str">
        <f>IF(AD486="","",SUMIF(AD$2:AD486,AD486,G$2:G486))</f>
        <v/>
      </c>
      <c r="AG486" s="79" t="str">
        <f>IF(AK486&lt;&gt;"",COUNTIF($AK$1:AK485,AK486)+AK486,IF(AL486&lt;&gt;"",COUNTIF($AL$1:AL485,AL486)+AL486,""))</f>
        <v/>
      </c>
      <c r="AH486" s="79" t="str">
        <f t="shared" si="220"/>
        <v/>
      </c>
      <c r="AI486" s="79" t="str">
        <f>IF(AND(J486="M", AH486&lt;&gt;"U/A",AE486=Prizewinners!$J$1),AF486,"")</f>
        <v/>
      </c>
      <c r="AJ486" s="44" t="str">
        <f>IF(AND(J486="F",  AH486&lt;&gt;"U/A",AE486=Prizewinners!$J$16),AF486,"")</f>
        <v/>
      </c>
      <c r="AK486" s="44" t="str">
        <f t="shared" si="229"/>
        <v/>
      </c>
      <c r="AL486" s="44" t="str">
        <f t="shared" si="230"/>
        <v/>
      </c>
      <c r="AM486" s="44" t="str">
        <f t="shared" si="232"/>
        <v/>
      </c>
      <c r="AN486" s="44" t="str">
        <f t="shared" si="226"/>
        <v/>
      </c>
      <c r="AO486" s="44" t="str">
        <f t="shared" si="227"/>
        <v/>
      </c>
      <c r="AP486" s="44" t="str">
        <f t="shared" si="228"/>
        <v/>
      </c>
      <c r="AQ486" s="44" t="str">
        <f t="shared" si="231"/>
        <v/>
      </c>
    </row>
    <row r="487" spans="1:43">
      <c r="A487" s="51" t="str">
        <f t="shared" si="204"/>
        <v>,276</v>
      </c>
      <c r="B487" s="52" t="str">
        <f t="shared" si="205"/>
        <v>,270</v>
      </c>
      <c r="C487" s="50">
        <f t="shared" si="206"/>
        <v>486</v>
      </c>
      <c r="D487" s="7"/>
      <c r="E487" s="52">
        <f t="shared" si="207"/>
        <v>0</v>
      </c>
      <c r="F487" s="51">
        <f>COUNTIF(H$2:H487,H487)</f>
        <v>276</v>
      </c>
      <c r="G487" s="53">
        <f>COUNTIF(J$2:J487,J487)</f>
        <v>270</v>
      </c>
      <c r="H487" s="51" t="str">
        <f t="shared" si="208"/>
        <v/>
      </c>
      <c r="I487" s="52" t="str">
        <f t="shared" si="221"/>
        <v/>
      </c>
      <c r="J487" s="52" t="str">
        <f t="shared" si="222"/>
        <v/>
      </c>
      <c r="K487" s="56" t="str">
        <f t="shared" si="223"/>
        <v/>
      </c>
      <c r="L487" s="56" t="str">
        <f t="shared" si="224"/>
        <v/>
      </c>
      <c r="M487" s="7"/>
      <c r="N487" s="8"/>
      <c r="O487" s="7"/>
      <c r="P487" s="59">
        <f t="shared" si="209"/>
        <v>1</v>
      </c>
      <c r="Q487" s="59">
        <f t="shared" si="210"/>
        <v>6</v>
      </c>
      <c r="R487" s="63">
        <f t="shared" si="211"/>
        <v>4.1666666666666664E-2</v>
      </c>
      <c r="S487" s="66">
        <f t="shared" si="212"/>
        <v>4.1666666666666666E-3</v>
      </c>
      <c r="T487" s="66">
        <f t="shared" si="213"/>
        <v>0</v>
      </c>
      <c r="U487" s="52">
        <f>COUNTIF(L$2:L487,L487)</f>
        <v>270</v>
      </c>
      <c r="V487" s="52">
        <f t="shared" si="214"/>
        <v>486</v>
      </c>
      <c r="W487" s="67">
        <f t="shared" si="215"/>
        <v>4.583333333333333E-2</v>
      </c>
      <c r="X487" s="70">
        <f t="shared" si="216"/>
        <v>4.583333333333333E-2</v>
      </c>
      <c r="Y487" s="72" t="str">
        <f t="shared" si="225"/>
        <v/>
      </c>
      <c r="Z487" s="75" t="str">
        <f t="shared" si="217"/>
        <v/>
      </c>
      <c r="AA487" s="25"/>
      <c r="AB487" s="25"/>
      <c r="AC487" s="44" t="str">
        <f t="shared" si="218"/>
        <v/>
      </c>
      <c r="AD487" s="44" t="str">
        <f t="shared" si="219"/>
        <v/>
      </c>
      <c r="AE487" s="78" t="str">
        <f>IF(AD487="","",COUNTIF($AD$2:AD487,AD487))</f>
        <v/>
      </c>
      <c r="AF487" s="79" t="str">
        <f>IF(AD487="","",SUMIF(AD$2:AD487,AD487,G$2:G487))</f>
        <v/>
      </c>
      <c r="AG487" s="79" t="str">
        <f>IF(AK487&lt;&gt;"",COUNTIF($AK$1:AK486,AK487)+AK487,IF(AL487&lt;&gt;"",COUNTIF($AL$1:AL486,AL487)+AL487,""))</f>
        <v/>
      </c>
      <c r="AH487" s="79" t="str">
        <f t="shared" si="220"/>
        <v/>
      </c>
      <c r="AI487" s="79" t="str">
        <f>IF(AND(J487="M", AH487&lt;&gt;"U/A",AE487=Prizewinners!$J$1),AF487,"")</f>
        <v/>
      </c>
      <c r="AJ487" s="44" t="str">
        <f>IF(AND(J487="F",  AH487&lt;&gt;"U/A",AE487=Prizewinners!$J$16),AF487,"")</f>
        <v/>
      </c>
      <c r="AK487" s="44" t="str">
        <f t="shared" si="229"/>
        <v/>
      </c>
      <c r="AL487" s="44" t="str">
        <f t="shared" si="230"/>
        <v/>
      </c>
      <c r="AM487" s="44" t="str">
        <f t="shared" si="232"/>
        <v/>
      </c>
      <c r="AN487" s="44" t="str">
        <f t="shared" si="226"/>
        <v/>
      </c>
      <c r="AO487" s="44" t="str">
        <f t="shared" si="227"/>
        <v/>
      </c>
      <c r="AP487" s="44" t="str">
        <f t="shared" si="228"/>
        <v/>
      </c>
      <c r="AQ487" s="44" t="str">
        <f t="shared" si="231"/>
        <v/>
      </c>
    </row>
    <row r="488" spans="1:43">
      <c r="A488" s="51" t="str">
        <f t="shared" si="204"/>
        <v>,277</v>
      </c>
      <c r="B488" s="52" t="str">
        <f t="shared" si="205"/>
        <v>,271</v>
      </c>
      <c r="C488" s="50">
        <f t="shared" si="206"/>
        <v>487</v>
      </c>
      <c r="D488" s="7"/>
      <c r="E488" s="52">
        <f t="shared" si="207"/>
        <v>0</v>
      </c>
      <c r="F488" s="51">
        <f>COUNTIF(H$2:H488,H488)</f>
        <v>277</v>
      </c>
      <c r="G488" s="53">
        <f>COUNTIF(J$2:J488,J488)</f>
        <v>271</v>
      </c>
      <c r="H488" s="51" t="str">
        <f t="shared" si="208"/>
        <v/>
      </c>
      <c r="I488" s="52" t="str">
        <f t="shared" si="221"/>
        <v/>
      </c>
      <c r="J488" s="52" t="str">
        <f t="shared" si="222"/>
        <v/>
      </c>
      <c r="K488" s="56" t="str">
        <f t="shared" si="223"/>
        <v/>
      </c>
      <c r="L488" s="56" t="str">
        <f t="shared" si="224"/>
        <v/>
      </c>
      <c r="M488" s="7"/>
      <c r="N488" s="8"/>
      <c r="O488" s="7"/>
      <c r="P488" s="59">
        <f t="shared" si="209"/>
        <v>1</v>
      </c>
      <c r="Q488" s="59">
        <f t="shared" si="210"/>
        <v>6</v>
      </c>
      <c r="R488" s="63">
        <f t="shared" si="211"/>
        <v>4.1666666666666664E-2</v>
      </c>
      <c r="S488" s="66">
        <f t="shared" si="212"/>
        <v>4.1666666666666666E-3</v>
      </c>
      <c r="T488" s="66">
        <f t="shared" si="213"/>
        <v>0</v>
      </c>
      <c r="U488" s="52">
        <f>COUNTIF(L$2:L488,L488)</f>
        <v>271</v>
      </c>
      <c r="V488" s="52">
        <f t="shared" si="214"/>
        <v>487</v>
      </c>
      <c r="W488" s="67">
        <f t="shared" si="215"/>
        <v>4.583333333333333E-2</v>
      </c>
      <c r="X488" s="70">
        <f t="shared" si="216"/>
        <v>4.583333333333333E-2</v>
      </c>
      <c r="Y488" s="72" t="str">
        <f t="shared" si="225"/>
        <v/>
      </c>
      <c r="Z488" s="75" t="str">
        <f t="shared" si="217"/>
        <v/>
      </c>
      <c r="AA488" s="25"/>
      <c r="AB488" s="25"/>
      <c r="AC488" s="44" t="str">
        <f t="shared" si="218"/>
        <v/>
      </c>
      <c r="AD488" s="44" t="str">
        <f t="shared" si="219"/>
        <v/>
      </c>
      <c r="AE488" s="78" t="str">
        <f>IF(AD488="","",COUNTIF($AD$2:AD488,AD488))</f>
        <v/>
      </c>
      <c r="AF488" s="79" t="str">
        <f>IF(AD488="","",SUMIF(AD$2:AD488,AD488,G$2:G488))</f>
        <v/>
      </c>
      <c r="AG488" s="79" t="str">
        <f>IF(AK488&lt;&gt;"",COUNTIF($AK$1:AK487,AK488)+AK488,IF(AL488&lt;&gt;"",COUNTIF($AL$1:AL487,AL488)+AL488,""))</f>
        <v/>
      </c>
      <c r="AH488" s="79" t="str">
        <f t="shared" si="220"/>
        <v/>
      </c>
      <c r="AI488" s="79" t="str">
        <f>IF(AND(J488="M", AH488&lt;&gt;"U/A",AE488=Prizewinners!$J$1),AF488,"")</f>
        <v/>
      </c>
      <c r="AJ488" s="44" t="str">
        <f>IF(AND(J488="F",  AH488&lt;&gt;"U/A",AE488=Prizewinners!$J$16),AF488,"")</f>
        <v/>
      </c>
      <c r="AK488" s="44" t="str">
        <f t="shared" si="229"/>
        <v/>
      </c>
      <c r="AL488" s="44" t="str">
        <f t="shared" si="230"/>
        <v/>
      </c>
      <c r="AM488" s="44" t="str">
        <f t="shared" si="232"/>
        <v/>
      </c>
      <c r="AN488" s="44" t="str">
        <f t="shared" si="226"/>
        <v/>
      </c>
      <c r="AO488" s="44" t="str">
        <f t="shared" si="227"/>
        <v/>
      </c>
      <c r="AP488" s="44" t="str">
        <f t="shared" si="228"/>
        <v/>
      </c>
      <c r="AQ488" s="44" t="str">
        <f t="shared" si="231"/>
        <v/>
      </c>
    </row>
    <row r="489" spans="1:43">
      <c r="A489" s="51" t="str">
        <f t="shared" si="204"/>
        <v>,278</v>
      </c>
      <c r="B489" s="52" t="str">
        <f t="shared" si="205"/>
        <v>,272</v>
      </c>
      <c r="C489" s="50">
        <f t="shared" si="206"/>
        <v>488</v>
      </c>
      <c r="D489" s="7"/>
      <c r="E489" s="52">
        <f t="shared" si="207"/>
        <v>0</v>
      </c>
      <c r="F489" s="51">
        <f>COUNTIF(H$2:H489,H489)</f>
        <v>278</v>
      </c>
      <c r="G489" s="53">
        <f>COUNTIF(J$2:J489,J489)</f>
        <v>272</v>
      </c>
      <c r="H489" s="51" t="str">
        <f t="shared" si="208"/>
        <v/>
      </c>
      <c r="I489" s="52" t="str">
        <f t="shared" si="221"/>
        <v/>
      </c>
      <c r="J489" s="52" t="str">
        <f t="shared" si="222"/>
        <v/>
      </c>
      <c r="K489" s="56" t="str">
        <f t="shared" si="223"/>
        <v/>
      </c>
      <c r="L489" s="56" t="str">
        <f t="shared" si="224"/>
        <v/>
      </c>
      <c r="M489" s="7"/>
      <c r="N489" s="8"/>
      <c r="O489" s="7"/>
      <c r="P489" s="59">
        <f t="shared" si="209"/>
        <v>1</v>
      </c>
      <c r="Q489" s="59">
        <f t="shared" si="210"/>
        <v>6</v>
      </c>
      <c r="R489" s="63">
        <f t="shared" si="211"/>
        <v>4.1666666666666664E-2</v>
      </c>
      <c r="S489" s="66">
        <f t="shared" si="212"/>
        <v>4.1666666666666666E-3</v>
      </c>
      <c r="T489" s="66">
        <f t="shared" si="213"/>
        <v>0</v>
      </c>
      <c r="U489" s="52">
        <f>COUNTIF(L$2:L489,L489)</f>
        <v>272</v>
      </c>
      <c r="V489" s="52">
        <f t="shared" si="214"/>
        <v>488</v>
      </c>
      <c r="W489" s="67">
        <f t="shared" si="215"/>
        <v>4.583333333333333E-2</v>
      </c>
      <c r="X489" s="70">
        <f t="shared" si="216"/>
        <v>4.583333333333333E-2</v>
      </c>
      <c r="Y489" s="72" t="str">
        <f t="shared" si="225"/>
        <v/>
      </c>
      <c r="Z489" s="75" t="str">
        <f t="shared" si="217"/>
        <v/>
      </c>
      <c r="AA489" s="25"/>
      <c r="AB489" s="25"/>
      <c r="AC489" s="44" t="str">
        <f t="shared" si="218"/>
        <v/>
      </c>
      <c r="AD489" s="44" t="str">
        <f t="shared" si="219"/>
        <v/>
      </c>
      <c r="AE489" s="78" t="str">
        <f>IF(AD489="","",COUNTIF($AD$2:AD489,AD489))</f>
        <v/>
      </c>
      <c r="AF489" s="79" t="str">
        <f>IF(AD489="","",SUMIF(AD$2:AD489,AD489,G$2:G489))</f>
        <v/>
      </c>
      <c r="AG489" s="79" t="str">
        <f>IF(AK489&lt;&gt;"",COUNTIF($AK$1:AK488,AK489)+AK489,IF(AL489&lt;&gt;"",COUNTIF($AL$1:AL488,AL489)+AL489,""))</f>
        <v/>
      </c>
      <c r="AH489" s="79" t="str">
        <f t="shared" si="220"/>
        <v/>
      </c>
      <c r="AI489" s="79" t="str">
        <f>IF(AND(J489="M", AH489&lt;&gt;"U/A",AE489=Prizewinners!$J$1),AF489,"")</f>
        <v/>
      </c>
      <c r="AJ489" s="44" t="str">
        <f>IF(AND(J489="F",  AH489&lt;&gt;"U/A",AE489=Prizewinners!$J$16),AF489,"")</f>
        <v/>
      </c>
      <c r="AK489" s="44" t="str">
        <f t="shared" si="229"/>
        <v/>
      </c>
      <c r="AL489" s="44" t="str">
        <f t="shared" si="230"/>
        <v/>
      </c>
      <c r="AM489" s="44" t="str">
        <f t="shared" si="232"/>
        <v/>
      </c>
      <c r="AN489" s="44" t="str">
        <f t="shared" si="226"/>
        <v/>
      </c>
      <c r="AO489" s="44" t="str">
        <f t="shared" si="227"/>
        <v/>
      </c>
      <c r="AP489" s="44" t="str">
        <f t="shared" si="228"/>
        <v/>
      </c>
      <c r="AQ489" s="44" t="str">
        <f t="shared" si="231"/>
        <v/>
      </c>
    </row>
    <row r="490" spans="1:43">
      <c r="A490" s="51" t="str">
        <f t="shared" si="204"/>
        <v>,279</v>
      </c>
      <c r="B490" s="52" t="str">
        <f t="shared" si="205"/>
        <v>,273</v>
      </c>
      <c r="C490" s="50">
        <f t="shared" si="206"/>
        <v>489</v>
      </c>
      <c r="D490" s="7"/>
      <c r="E490" s="52">
        <f t="shared" si="207"/>
        <v>0</v>
      </c>
      <c r="F490" s="51">
        <f>COUNTIF(H$2:H490,H490)</f>
        <v>279</v>
      </c>
      <c r="G490" s="53">
        <f>COUNTIF(J$2:J490,J490)</f>
        <v>273</v>
      </c>
      <c r="H490" s="51" t="str">
        <f t="shared" si="208"/>
        <v/>
      </c>
      <c r="I490" s="52" t="str">
        <f t="shared" si="221"/>
        <v/>
      </c>
      <c r="J490" s="52" t="str">
        <f t="shared" si="222"/>
        <v/>
      </c>
      <c r="K490" s="56" t="str">
        <f t="shared" si="223"/>
        <v/>
      </c>
      <c r="L490" s="56" t="str">
        <f t="shared" si="224"/>
        <v/>
      </c>
      <c r="M490" s="7"/>
      <c r="N490" s="8"/>
      <c r="O490" s="7"/>
      <c r="P490" s="59">
        <f t="shared" si="209"/>
        <v>1</v>
      </c>
      <c r="Q490" s="59">
        <f t="shared" si="210"/>
        <v>6</v>
      </c>
      <c r="R490" s="63">
        <f t="shared" si="211"/>
        <v>4.1666666666666664E-2</v>
      </c>
      <c r="S490" s="66">
        <f t="shared" si="212"/>
        <v>4.1666666666666666E-3</v>
      </c>
      <c r="T490" s="66">
        <f t="shared" si="213"/>
        <v>0</v>
      </c>
      <c r="U490" s="52">
        <f>COUNTIF(L$2:L490,L490)</f>
        <v>273</v>
      </c>
      <c r="V490" s="52">
        <f t="shared" si="214"/>
        <v>489</v>
      </c>
      <c r="W490" s="67">
        <f t="shared" si="215"/>
        <v>4.583333333333333E-2</v>
      </c>
      <c r="X490" s="70">
        <f t="shared" si="216"/>
        <v>4.583333333333333E-2</v>
      </c>
      <c r="Y490" s="72" t="str">
        <f t="shared" si="225"/>
        <v/>
      </c>
      <c r="Z490" s="75" t="str">
        <f t="shared" si="217"/>
        <v/>
      </c>
      <c r="AA490" s="25"/>
      <c r="AB490" s="25"/>
      <c r="AC490" s="44" t="str">
        <f t="shared" si="218"/>
        <v/>
      </c>
      <c r="AD490" s="44" t="str">
        <f t="shared" si="219"/>
        <v/>
      </c>
      <c r="AE490" s="78" t="str">
        <f>IF(AD490="","",COUNTIF($AD$2:AD490,AD490))</f>
        <v/>
      </c>
      <c r="AF490" s="79" t="str">
        <f>IF(AD490="","",SUMIF(AD$2:AD490,AD490,G$2:G490))</f>
        <v/>
      </c>
      <c r="AG490" s="79" t="str">
        <f>IF(AK490&lt;&gt;"",COUNTIF($AK$1:AK489,AK490)+AK490,IF(AL490&lt;&gt;"",COUNTIF($AL$1:AL489,AL490)+AL490,""))</f>
        <v/>
      </c>
      <c r="AH490" s="79" t="str">
        <f t="shared" si="220"/>
        <v/>
      </c>
      <c r="AI490" s="79" t="str">
        <f>IF(AND(J490="M", AH490&lt;&gt;"U/A",AE490=Prizewinners!$J$1),AF490,"")</f>
        <v/>
      </c>
      <c r="AJ490" s="44" t="str">
        <f>IF(AND(J490="F",  AH490&lt;&gt;"U/A",AE490=Prizewinners!$J$16),AF490,"")</f>
        <v/>
      </c>
      <c r="AK490" s="44" t="str">
        <f t="shared" si="229"/>
        <v/>
      </c>
      <c r="AL490" s="44" t="str">
        <f t="shared" si="230"/>
        <v/>
      </c>
      <c r="AM490" s="44" t="str">
        <f t="shared" si="232"/>
        <v/>
      </c>
      <c r="AN490" s="44" t="str">
        <f t="shared" si="226"/>
        <v/>
      </c>
      <c r="AO490" s="44" t="str">
        <f t="shared" si="227"/>
        <v/>
      </c>
      <c r="AP490" s="44" t="str">
        <f t="shared" si="228"/>
        <v/>
      </c>
      <c r="AQ490" s="44" t="str">
        <f t="shared" si="231"/>
        <v/>
      </c>
    </row>
    <row r="491" spans="1:43">
      <c r="A491" s="51" t="str">
        <f t="shared" si="204"/>
        <v>,280</v>
      </c>
      <c r="B491" s="52" t="str">
        <f t="shared" si="205"/>
        <v>,274</v>
      </c>
      <c r="C491" s="50">
        <f t="shared" si="206"/>
        <v>490</v>
      </c>
      <c r="D491" s="7"/>
      <c r="E491" s="52">
        <f t="shared" si="207"/>
        <v>0</v>
      </c>
      <c r="F491" s="51">
        <f>COUNTIF(H$2:H491,H491)</f>
        <v>280</v>
      </c>
      <c r="G491" s="53">
        <f>COUNTIF(J$2:J491,J491)</f>
        <v>274</v>
      </c>
      <c r="H491" s="51" t="str">
        <f t="shared" si="208"/>
        <v/>
      </c>
      <c r="I491" s="52" t="str">
        <f t="shared" si="221"/>
        <v/>
      </c>
      <c r="J491" s="52" t="str">
        <f t="shared" si="222"/>
        <v/>
      </c>
      <c r="K491" s="56" t="str">
        <f t="shared" si="223"/>
        <v/>
      </c>
      <c r="L491" s="56" t="str">
        <f t="shared" si="224"/>
        <v/>
      </c>
      <c r="M491" s="7"/>
      <c r="N491" s="8"/>
      <c r="O491" s="7"/>
      <c r="P491" s="59">
        <f t="shared" si="209"/>
        <v>1</v>
      </c>
      <c r="Q491" s="59">
        <f t="shared" si="210"/>
        <v>6</v>
      </c>
      <c r="R491" s="63">
        <f t="shared" si="211"/>
        <v>4.1666666666666664E-2</v>
      </c>
      <c r="S491" s="66">
        <f t="shared" si="212"/>
        <v>4.1666666666666666E-3</v>
      </c>
      <c r="T491" s="66">
        <f t="shared" si="213"/>
        <v>0</v>
      </c>
      <c r="U491" s="52">
        <f>COUNTIF(L$2:L491,L491)</f>
        <v>274</v>
      </c>
      <c r="V491" s="52">
        <f t="shared" si="214"/>
        <v>490</v>
      </c>
      <c r="W491" s="67">
        <f t="shared" si="215"/>
        <v>4.583333333333333E-2</v>
      </c>
      <c r="X491" s="70">
        <f t="shared" si="216"/>
        <v>4.583333333333333E-2</v>
      </c>
      <c r="Y491" s="72" t="str">
        <f t="shared" si="225"/>
        <v/>
      </c>
      <c r="Z491" s="75" t="str">
        <f t="shared" si="217"/>
        <v/>
      </c>
      <c r="AA491" s="25"/>
      <c r="AB491" s="25"/>
      <c r="AC491" s="44" t="str">
        <f t="shared" si="218"/>
        <v/>
      </c>
      <c r="AD491" s="44" t="str">
        <f t="shared" si="219"/>
        <v/>
      </c>
      <c r="AE491" s="78" t="str">
        <f>IF(AD491="","",COUNTIF($AD$2:AD491,AD491))</f>
        <v/>
      </c>
      <c r="AF491" s="79" t="str">
        <f>IF(AD491="","",SUMIF(AD$2:AD491,AD491,G$2:G491))</f>
        <v/>
      </c>
      <c r="AG491" s="79" t="str">
        <f>IF(AK491&lt;&gt;"",COUNTIF($AK$1:AK490,AK491)+AK491,IF(AL491&lt;&gt;"",COUNTIF($AL$1:AL490,AL491)+AL491,""))</f>
        <v/>
      </c>
      <c r="AH491" s="79" t="str">
        <f t="shared" si="220"/>
        <v/>
      </c>
      <c r="AI491" s="79" t="str">
        <f>IF(AND(J491="M", AH491&lt;&gt;"U/A",AE491=Prizewinners!$J$1),AF491,"")</f>
        <v/>
      </c>
      <c r="AJ491" s="44" t="str">
        <f>IF(AND(J491="F",  AH491&lt;&gt;"U/A",AE491=Prizewinners!$J$16),AF491,"")</f>
        <v/>
      </c>
      <c r="AK491" s="44" t="str">
        <f t="shared" si="229"/>
        <v/>
      </c>
      <c r="AL491" s="44" t="str">
        <f t="shared" si="230"/>
        <v/>
      </c>
      <c r="AM491" s="44" t="str">
        <f t="shared" si="232"/>
        <v/>
      </c>
      <c r="AN491" s="44" t="str">
        <f t="shared" si="226"/>
        <v/>
      </c>
      <c r="AO491" s="44" t="str">
        <f t="shared" si="227"/>
        <v/>
      </c>
      <c r="AP491" s="44" t="str">
        <f t="shared" si="228"/>
        <v/>
      </c>
      <c r="AQ491" s="44" t="str">
        <f t="shared" si="231"/>
        <v/>
      </c>
    </row>
    <row r="492" spans="1:43">
      <c r="A492" s="51" t="str">
        <f t="shared" si="204"/>
        <v>,281</v>
      </c>
      <c r="B492" s="52" t="str">
        <f t="shared" si="205"/>
        <v>,275</v>
      </c>
      <c r="C492" s="50">
        <f t="shared" si="206"/>
        <v>491</v>
      </c>
      <c r="D492" s="7"/>
      <c r="E492" s="52">
        <f t="shared" si="207"/>
        <v>0</v>
      </c>
      <c r="F492" s="51">
        <f>COUNTIF(H$2:H492,H492)</f>
        <v>281</v>
      </c>
      <c r="G492" s="53">
        <f>COUNTIF(J$2:J492,J492)</f>
        <v>275</v>
      </c>
      <c r="H492" s="51" t="str">
        <f t="shared" si="208"/>
        <v/>
      </c>
      <c r="I492" s="52" t="str">
        <f t="shared" si="221"/>
        <v/>
      </c>
      <c r="J492" s="52" t="str">
        <f t="shared" si="222"/>
        <v/>
      </c>
      <c r="K492" s="56" t="str">
        <f t="shared" si="223"/>
        <v/>
      </c>
      <c r="L492" s="56" t="str">
        <f t="shared" si="224"/>
        <v/>
      </c>
      <c r="M492" s="7"/>
      <c r="N492" s="8"/>
      <c r="O492" s="7"/>
      <c r="P492" s="59">
        <f t="shared" si="209"/>
        <v>1</v>
      </c>
      <c r="Q492" s="59">
        <f t="shared" si="210"/>
        <v>6</v>
      </c>
      <c r="R492" s="63">
        <f t="shared" si="211"/>
        <v>4.1666666666666664E-2</v>
      </c>
      <c r="S492" s="66">
        <f t="shared" si="212"/>
        <v>4.1666666666666666E-3</v>
      </c>
      <c r="T492" s="66">
        <f t="shared" si="213"/>
        <v>0</v>
      </c>
      <c r="U492" s="52">
        <f>COUNTIF(L$2:L492,L492)</f>
        <v>275</v>
      </c>
      <c r="V492" s="52">
        <f t="shared" si="214"/>
        <v>491</v>
      </c>
      <c r="W492" s="67">
        <f t="shared" si="215"/>
        <v>4.583333333333333E-2</v>
      </c>
      <c r="X492" s="70">
        <f t="shared" si="216"/>
        <v>4.583333333333333E-2</v>
      </c>
      <c r="Y492" s="72" t="str">
        <f t="shared" si="225"/>
        <v/>
      </c>
      <c r="Z492" s="75" t="str">
        <f t="shared" si="217"/>
        <v/>
      </c>
      <c r="AA492" s="25"/>
      <c r="AB492" s="25"/>
      <c r="AC492" s="44" t="str">
        <f t="shared" si="218"/>
        <v/>
      </c>
      <c r="AD492" s="44" t="str">
        <f t="shared" si="219"/>
        <v/>
      </c>
      <c r="AE492" s="78" t="str">
        <f>IF(AD492="","",COUNTIF($AD$2:AD492,AD492))</f>
        <v/>
      </c>
      <c r="AF492" s="79" t="str">
        <f>IF(AD492="","",SUMIF(AD$2:AD492,AD492,G$2:G492))</f>
        <v/>
      </c>
      <c r="AG492" s="79" t="str">
        <f>IF(AK492&lt;&gt;"",COUNTIF($AK$1:AK491,AK492)+AK492,IF(AL492&lt;&gt;"",COUNTIF($AL$1:AL491,AL492)+AL492,""))</f>
        <v/>
      </c>
      <c r="AH492" s="79" t="str">
        <f t="shared" si="220"/>
        <v/>
      </c>
      <c r="AI492" s="79" t="str">
        <f>IF(AND(J492="M", AH492&lt;&gt;"U/A",AE492=Prizewinners!$J$1),AF492,"")</f>
        <v/>
      </c>
      <c r="AJ492" s="44" t="str">
        <f>IF(AND(J492="F",  AH492&lt;&gt;"U/A",AE492=Prizewinners!$J$16),AF492,"")</f>
        <v/>
      </c>
      <c r="AK492" s="44" t="str">
        <f t="shared" si="229"/>
        <v/>
      </c>
      <c r="AL492" s="44" t="str">
        <f t="shared" si="230"/>
        <v/>
      </c>
      <c r="AM492" s="44" t="str">
        <f t="shared" si="232"/>
        <v/>
      </c>
      <c r="AN492" s="44" t="str">
        <f t="shared" si="226"/>
        <v/>
      </c>
      <c r="AO492" s="44" t="str">
        <f t="shared" si="227"/>
        <v/>
      </c>
      <c r="AP492" s="44" t="str">
        <f t="shared" si="228"/>
        <v/>
      </c>
      <c r="AQ492" s="44" t="str">
        <f t="shared" si="231"/>
        <v/>
      </c>
    </row>
    <row r="493" spans="1:43">
      <c r="A493" s="51" t="str">
        <f t="shared" si="204"/>
        <v>,282</v>
      </c>
      <c r="B493" s="52" t="str">
        <f t="shared" si="205"/>
        <v>,276</v>
      </c>
      <c r="C493" s="50">
        <f t="shared" si="206"/>
        <v>492</v>
      </c>
      <c r="D493" s="7"/>
      <c r="E493" s="52">
        <f t="shared" si="207"/>
        <v>0</v>
      </c>
      <c r="F493" s="51">
        <f>COUNTIF(H$2:H493,H493)</f>
        <v>282</v>
      </c>
      <c r="G493" s="53">
        <f>COUNTIF(J$2:J493,J493)</f>
        <v>276</v>
      </c>
      <c r="H493" s="51" t="str">
        <f t="shared" si="208"/>
        <v/>
      </c>
      <c r="I493" s="52" t="str">
        <f t="shared" si="221"/>
        <v/>
      </c>
      <c r="J493" s="52" t="str">
        <f t="shared" si="222"/>
        <v/>
      </c>
      <c r="K493" s="56" t="str">
        <f t="shared" si="223"/>
        <v/>
      </c>
      <c r="L493" s="56" t="str">
        <f t="shared" si="224"/>
        <v/>
      </c>
      <c r="M493" s="7"/>
      <c r="N493" s="8"/>
      <c r="O493" s="7"/>
      <c r="P493" s="59">
        <f t="shared" si="209"/>
        <v>1</v>
      </c>
      <c r="Q493" s="59">
        <f t="shared" si="210"/>
        <v>6</v>
      </c>
      <c r="R493" s="63">
        <f t="shared" si="211"/>
        <v>4.1666666666666664E-2</v>
      </c>
      <c r="S493" s="66">
        <f t="shared" si="212"/>
        <v>4.1666666666666666E-3</v>
      </c>
      <c r="T493" s="66">
        <f t="shared" si="213"/>
        <v>0</v>
      </c>
      <c r="U493" s="52">
        <f>COUNTIF(L$2:L493,L493)</f>
        <v>276</v>
      </c>
      <c r="V493" s="52">
        <f t="shared" si="214"/>
        <v>492</v>
      </c>
      <c r="W493" s="67">
        <f t="shared" si="215"/>
        <v>4.583333333333333E-2</v>
      </c>
      <c r="X493" s="70">
        <f t="shared" si="216"/>
        <v>4.583333333333333E-2</v>
      </c>
      <c r="Y493" s="72" t="str">
        <f t="shared" si="225"/>
        <v/>
      </c>
      <c r="Z493" s="75" t="str">
        <f t="shared" si="217"/>
        <v/>
      </c>
      <c r="AA493" s="25"/>
      <c r="AB493" s="25"/>
      <c r="AC493" s="44" t="str">
        <f t="shared" si="218"/>
        <v/>
      </c>
      <c r="AD493" s="44" t="str">
        <f t="shared" si="219"/>
        <v/>
      </c>
      <c r="AE493" s="78" t="str">
        <f>IF(AD493="","",COUNTIF($AD$2:AD493,AD493))</f>
        <v/>
      </c>
      <c r="AF493" s="79" t="str">
        <f>IF(AD493="","",SUMIF(AD$2:AD493,AD493,G$2:G493))</f>
        <v/>
      </c>
      <c r="AG493" s="79" t="str">
        <f>IF(AK493&lt;&gt;"",COUNTIF($AK$1:AK492,AK493)+AK493,IF(AL493&lt;&gt;"",COUNTIF($AL$1:AL492,AL493)+AL493,""))</f>
        <v/>
      </c>
      <c r="AH493" s="79" t="str">
        <f t="shared" si="220"/>
        <v/>
      </c>
      <c r="AI493" s="79" t="str">
        <f>IF(AND(J493="M", AH493&lt;&gt;"U/A",AE493=Prizewinners!$J$1),AF493,"")</f>
        <v/>
      </c>
      <c r="AJ493" s="44" t="str">
        <f>IF(AND(J493="F",  AH493&lt;&gt;"U/A",AE493=Prizewinners!$J$16),AF493,"")</f>
        <v/>
      </c>
      <c r="AK493" s="44" t="str">
        <f t="shared" si="229"/>
        <v/>
      </c>
      <c r="AL493" s="44" t="str">
        <f t="shared" si="230"/>
        <v/>
      </c>
      <c r="AM493" s="44" t="str">
        <f t="shared" si="232"/>
        <v/>
      </c>
      <c r="AN493" s="44" t="str">
        <f t="shared" si="226"/>
        <v/>
      </c>
      <c r="AO493" s="44" t="str">
        <f t="shared" si="227"/>
        <v/>
      </c>
      <c r="AP493" s="44" t="str">
        <f t="shared" si="228"/>
        <v/>
      </c>
      <c r="AQ493" s="44" t="str">
        <f t="shared" si="231"/>
        <v/>
      </c>
    </row>
    <row r="494" spans="1:43">
      <c r="A494" s="51" t="str">
        <f t="shared" si="204"/>
        <v>,283</v>
      </c>
      <c r="B494" s="52" t="str">
        <f t="shared" si="205"/>
        <v>,277</v>
      </c>
      <c r="C494" s="50">
        <f t="shared" si="206"/>
        <v>493</v>
      </c>
      <c r="D494" s="7"/>
      <c r="E494" s="52">
        <f t="shared" si="207"/>
        <v>0</v>
      </c>
      <c r="F494" s="51">
        <f>COUNTIF(H$2:H494,H494)</f>
        <v>283</v>
      </c>
      <c r="G494" s="53">
        <f>COUNTIF(J$2:J494,J494)</f>
        <v>277</v>
      </c>
      <c r="H494" s="51" t="str">
        <f t="shared" si="208"/>
        <v/>
      </c>
      <c r="I494" s="52" t="str">
        <f t="shared" si="221"/>
        <v/>
      </c>
      <c r="J494" s="52" t="str">
        <f t="shared" si="222"/>
        <v/>
      </c>
      <c r="K494" s="56" t="str">
        <f t="shared" si="223"/>
        <v/>
      </c>
      <c r="L494" s="56" t="str">
        <f t="shared" si="224"/>
        <v/>
      </c>
      <c r="M494" s="7"/>
      <c r="N494" s="8"/>
      <c r="O494" s="7"/>
      <c r="P494" s="59">
        <f t="shared" si="209"/>
        <v>1</v>
      </c>
      <c r="Q494" s="59">
        <f t="shared" si="210"/>
        <v>6</v>
      </c>
      <c r="R494" s="63">
        <f t="shared" si="211"/>
        <v>4.1666666666666664E-2</v>
      </c>
      <c r="S494" s="66">
        <f t="shared" si="212"/>
        <v>4.1666666666666666E-3</v>
      </c>
      <c r="T494" s="66">
        <f t="shared" si="213"/>
        <v>0</v>
      </c>
      <c r="U494" s="52">
        <f>COUNTIF(L$2:L494,L494)</f>
        <v>277</v>
      </c>
      <c r="V494" s="52">
        <f t="shared" si="214"/>
        <v>493</v>
      </c>
      <c r="W494" s="67">
        <f t="shared" si="215"/>
        <v>4.583333333333333E-2</v>
      </c>
      <c r="X494" s="70">
        <f t="shared" si="216"/>
        <v>4.583333333333333E-2</v>
      </c>
      <c r="Y494" s="72" t="str">
        <f t="shared" si="225"/>
        <v/>
      </c>
      <c r="Z494" s="75" t="str">
        <f t="shared" si="217"/>
        <v/>
      </c>
      <c r="AA494" s="25"/>
      <c r="AB494" s="25"/>
      <c r="AC494" s="44" t="str">
        <f t="shared" si="218"/>
        <v/>
      </c>
      <c r="AD494" s="44" t="str">
        <f t="shared" si="219"/>
        <v/>
      </c>
      <c r="AE494" s="78" t="str">
        <f>IF(AD494="","",COUNTIF($AD$2:AD494,AD494))</f>
        <v/>
      </c>
      <c r="AF494" s="79" t="str">
        <f>IF(AD494="","",SUMIF(AD$2:AD494,AD494,G$2:G494))</f>
        <v/>
      </c>
      <c r="AG494" s="79" t="str">
        <f>IF(AK494&lt;&gt;"",COUNTIF($AK$1:AK493,AK494)+AK494,IF(AL494&lt;&gt;"",COUNTIF($AL$1:AL493,AL494)+AL494,""))</f>
        <v/>
      </c>
      <c r="AH494" s="79" t="str">
        <f t="shared" si="220"/>
        <v/>
      </c>
      <c r="AI494" s="79" t="str">
        <f>IF(AND(J494="M", AH494&lt;&gt;"U/A",AE494=Prizewinners!$J$1),AF494,"")</f>
        <v/>
      </c>
      <c r="AJ494" s="44" t="str">
        <f>IF(AND(J494="F",  AH494&lt;&gt;"U/A",AE494=Prizewinners!$J$16),AF494,"")</f>
        <v/>
      </c>
      <c r="AK494" s="44" t="str">
        <f t="shared" si="229"/>
        <v/>
      </c>
      <c r="AL494" s="44" t="str">
        <f t="shared" si="230"/>
        <v/>
      </c>
      <c r="AM494" s="44" t="str">
        <f t="shared" si="232"/>
        <v/>
      </c>
      <c r="AN494" s="44" t="str">
        <f t="shared" si="226"/>
        <v/>
      </c>
      <c r="AO494" s="44" t="str">
        <f t="shared" si="227"/>
        <v/>
      </c>
      <c r="AP494" s="44" t="str">
        <f t="shared" si="228"/>
        <v/>
      </c>
      <c r="AQ494" s="44" t="str">
        <f t="shared" si="231"/>
        <v/>
      </c>
    </row>
    <row r="495" spans="1:43">
      <c r="A495" s="51" t="str">
        <f t="shared" si="204"/>
        <v>,284</v>
      </c>
      <c r="B495" s="52" t="str">
        <f t="shared" si="205"/>
        <v>,278</v>
      </c>
      <c r="C495" s="50">
        <f t="shared" si="206"/>
        <v>494</v>
      </c>
      <c r="D495" s="7"/>
      <c r="E495" s="52">
        <f t="shared" si="207"/>
        <v>0</v>
      </c>
      <c r="F495" s="51">
        <f>COUNTIF(H$2:H495,H495)</f>
        <v>284</v>
      </c>
      <c r="G495" s="53">
        <f>COUNTIF(J$2:J495,J495)</f>
        <v>278</v>
      </c>
      <c r="H495" s="51" t="str">
        <f t="shared" si="208"/>
        <v/>
      </c>
      <c r="I495" s="52" t="str">
        <f t="shared" si="221"/>
        <v/>
      </c>
      <c r="J495" s="52" t="str">
        <f t="shared" si="222"/>
        <v/>
      </c>
      <c r="K495" s="56" t="str">
        <f t="shared" si="223"/>
        <v/>
      </c>
      <c r="L495" s="56" t="str">
        <f t="shared" si="224"/>
        <v/>
      </c>
      <c r="M495" s="7"/>
      <c r="N495" s="8"/>
      <c r="O495" s="7"/>
      <c r="P495" s="59">
        <f t="shared" si="209"/>
        <v>1</v>
      </c>
      <c r="Q495" s="59">
        <f t="shared" si="210"/>
        <v>6</v>
      </c>
      <c r="R495" s="63">
        <f t="shared" si="211"/>
        <v>4.1666666666666664E-2</v>
      </c>
      <c r="S495" s="66">
        <f t="shared" si="212"/>
        <v>4.1666666666666666E-3</v>
      </c>
      <c r="T495" s="66">
        <f t="shared" si="213"/>
        <v>0</v>
      </c>
      <c r="U495" s="52">
        <f>COUNTIF(L$2:L495,L495)</f>
        <v>278</v>
      </c>
      <c r="V495" s="52">
        <f t="shared" si="214"/>
        <v>494</v>
      </c>
      <c r="W495" s="67">
        <f t="shared" si="215"/>
        <v>4.583333333333333E-2</v>
      </c>
      <c r="X495" s="70">
        <f t="shared" si="216"/>
        <v>4.583333333333333E-2</v>
      </c>
      <c r="Y495" s="72" t="str">
        <f t="shared" si="225"/>
        <v/>
      </c>
      <c r="Z495" s="75" t="str">
        <f t="shared" si="217"/>
        <v/>
      </c>
      <c r="AA495" s="25"/>
      <c r="AB495" s="25"/>
      <c r="AC495" s="44" t="str">
        <f t="shared" si="218"/>
        <v/>
      </c>
      <c r="AD495" s="44" t="str">
        <f t="shared" si="219"/>
        <v/>
      </c>
      <c r="AE495" s="78" t="str">
        <f>IF(AD495="","",COUNTIF($AD$2:AD495,AD495))</f>
        <v/>
      </c>
      <c r="AF495" s="79" t="str">
        <f>IF(AD495="","",SUMIF(AD$2:AD495,AD495,G$2:G495))</f>
        <v/>
      </c>
      <c r="AG495" s="79" t="str">
        <f>IF(AK495&lt;&gt;"",COUNTIF($AK$1:AK494,AK495)+AK495,IF(AL495&lt;&gt;"",COUNTIF($AL$1:AL494,AL495)+AL495,""))</f>
        <v/>
      </c>
      <c r="AH495" s="79" t="str">
        <f t="shared" si="220"/>
        <v/>
      </c>
      <c r="AI495" s="79" t="str">
        <f>IF(AND(J495="M", AH495&lt;&gt;"U/A",AE495=Prizewinners!$J$1),AF495,"")</f>
        <v/>
      </c>
      <c r="AJ495" s="44" t="str">
        <f>IF(AND(J495="F",  AH495&lt;&gt;"U/A",AE495=Prizewinners!$J$16),AF495,"")</f>
        <v/>
      </c>
      <c r="AK495" s="44" t="str">
        <f t="shared" si="229"/>
        <v/>
      </c>
      <c r="AL495" s="44" t="str">
        <f t="shared" si="230"/>
        <v/>
      </c>
      <c r="AM495" s="44" t="str">
        <f t="shared" si="232"/>
        <v/>
      </c>
      <c r="AN495" s="44" t="str">
        <f t="shared" si="226"/>
        <v/>
      </c>
      <c r="AO495" s="44" t="str">
        <f t="shared" si="227"/>
        <v/>
      </c>
      <c r="AP495" s="44" t="str">
        <f t="shared" si="228"/>
        <v/>
      </c>
      <c r="AQ495" s="44" t="str">
        <f t="shared" si="231"/>
        <v/>
      </c>
    </row>
    <row r="496" spans="1:43">
      <c r="A496" s="51" t="str">
        <f t="shared" si="204"/>
        <v>,285</v>
      </c>
      <c r="B496" s="52" t="str">
        <f t="shared" si="205"/>
        <v>,279</v>
      </c>
      <c r="C496" s="50">
        <f t="shared" si="206"/>
        <v>495</v>
      </c>
      <c r="D496" s="7"/>
      <c r="E496" s="52">
        <f t="shared" si="207"/>
        <v>0</v>
      </c>
      <c r="F496" s="51">
        <f>COUNTIF(H$2:H496,H496)</f>
        <v>285</v>
      </c>
      <c r="G496" s="53">
        <f>COUNTIF(J$2:J496,J496)</f>
        <v>279</v>
      </c>
      <c r="H496" s="51" t="str">
        <f t="shared" si="208"/>
        <v/>
      </c>
      <c r="I496" s="52" t="str">
        <f t="shared" si="221"/>
        <v/>
      </c>
      <c r="J496" s="52" t="str">
        <f t="shared" si="222"/>
        <v/>
      </c>
      <c r="K496" s="56" t="str">
        <f t="shared" si="223"/>
        <v/>
      </c>
      <c r="L496" s="56" t="str">
        <f t="shared" si="224"/>
        <v/>
      </c>
      <c r="M496" s="7"/>
      <c r="N496" s="8"/>
      <c r="O496" s="7"/>
      <c r="P496" s="59">
        <f t="shared" si="209"/>
        <v>1</v>
      </c>
      <c r="Q496" s="59">
        <f t="shared" si="210"/>
        <v>6</v>
      </c>
      <c r="R496" s="63">
        <f t="shared" si="211"/>
        <v>4.1666666666666664E-2</v>
      </c>
      <c r="S496" s="66">
        <f t="shared" si="212"/>
        <v>4.1666666666666666E-3</v>
      </c>
      <c r="T496" s="66">
        <f t="shared" si="213"/>
        <v>0</v>
      </c>
      <c r="U496" s="52">
        <f>COUNTIF(L$2:L496,L496)</f>
        <v>279</v>
      </c>
      <c r="V496" s="52">
        <f t="shared" si="214"/>
        <v>495</v>
      </c>
      <c r="W496" s="67">
        <f t="shared" si="215"/>
        <v>4.583333333333333E-2</v>
      </c>
      <c r="X496" s="70">
        <f t="shared" si="216"/>
        <v>4.583333333333333E-2</v>
      </c>
      <c r="Y496" s="72" t="str">
        <f t="shared" si="225"/>
        <v/>
      </c>
      <c r="Z496" s="75" t="str">
        <f t="shared" si="217"/>
        <v/>
      </c>
      <c r="AA496" s="25"/>
      <c r="AB496" s="25"/>
      <c r="AC496" s="44" t="str">
        <f t="shared" si="218"/>
        <v/>
      </c>
      <c r="AD496" s="44" t="str">
        <f t="shared" si="219"/>
        <v/>
      </c>
      <c r="AE496" s="78" t="str">
        <f>IF(AD496="","",COUNTIF($AD$2:AD496,AD496))</f>
        <v/>
      </c>
      <c r="AF496" s="79" t="str">
        <f>IF(AD496="","",SUMIF(AD$2:AD496,AD496,G$2:G496))</f>
        <v/>
      </c>
      <c r="AG496" s="79" t="str">
        <f>IF(AK496&lt;&gt;"",COUNTIF($AK$1:AK495,AK496)+AK496,IF(AL496&lt;&gt;"",COUNTIF($AL$1:AL495,AL496)+AL496,""))</f>
        <v/>
      </c>
      <c r="AH496" s="79" t="str">
        <f t="shared" si="220"/>
        <v/>
      </c>
      <c r="AI496" s="79" t="str">
        <f>IF(AND(J496="M", AH496&lt;&gt;"U/A",AE496=Prizewinners!$J$1),AF496,"")</f>
        <v/>
      </c>
      <c r="AJ496" s="44" t="str">
        <f>IF(AND(J496="F",  AH496&lt;&gt;"U/A",AE496=Prizewinners!$J$16),AF496,"")</f>
        <v/>
      </c>
      <c r="AK496" s="44" t="str">
        <f t="shared" si="229"/>
        <v/>
      </c>
      <c r="AL496" s="44" t="str">
        <f t="shared" si="230"/>
        <v/>
      </c>
      <c r="AM496" s="44" t="str">
        <f t="shared" si="232"/>
        <v/>
      </c>
      <c r="AN496" s="44" t="str">
        <f t="shared" si="226"/>
        <v/>
      </c>
      <c r="AO496" s="44" t="str">
        <f t="shared" si="227"/>
        <v/>
      </c>
      <c r="AP496" s="44" t="str">
        <f t="shared" si="228"/>
        <v/>
      </c>
      <c r="AQ496" s="44" t="str">
        <f t="shared" si="231"/>
        <v/>
      </c>
    </row>
    <row r="497" spans="1:43">
      <c r="A497" s="51" t="str">
        <f t="shared" si="204"/>
        <v>,286</v>
      </c>
      <c r="B497" s="52" t="str">
        <f t="shared" si="205"/>
        <v>,280</v>
      </c>
      <c r="C497" s="50">
        <f t="shared" si="206"/>
        <v>496</v>
      </c>
      <c r="D497" s="7"/>
      <c r="E497" s="52">
        <f t="shared" si="207"/>
        <v>0</v>
      </c>
      <c r="F497" s="51">
        <f>COUNTIF(H$2:H497,H497)</f>
        <v>286</v>
      </c>
      <c r="G497" s="53">
        <f>COUNTIF(J$2:J497,J497)</f>
        <v>280</v>
      </c>
      <c r="H497" s="51" t="str">
        <f t="shared" si="208"/>
        <v/>
      </c>
      <c r="I497" s="52" t="str">
        <f t="shared" si="221"/>
        <v/>
      </c>
      <c r="J497" s="52" t="str">
        <f t="shared" si="222"/>
        <v/>
      </c>
      <c r="K497" s="56" t="str">
        <f t="shared" si="223"/>
        <v/>
      </c>
      <c r="L497" s="56" t="str">
        <f t="shared" si="224"/>
        <v/>
      </c>
      <c r="M497" s="7"/>
      <c r="N497" s="8"/>
      <c r="O497" s="7"/>
      <c r="P497" s="59">
        <f t="shared" si="209"/>
        <v>1</v>
      </c>
      <c r="Q497" s="59">
        <f t="shared" si="210"/>
        <v>6</v>
      </c>
      <c r="R497" s="63">
        <f t="shared" si="211"/>
        <v>4.1666666666666664E-2</v>
      </c>
      <c r="S497" s="66">
        <f t="shared" si="212"/>
        <v>4.1666666666666666E-3</v>
      </c>
      <c r="T497" s="66">
        <f t="shared" si="213"/>
        <v>0</v>
      </c>
      <c r="U497" s="52">
        <f>COUNTIF(L$2:L497,L497)</f>
        <v>280</v>
      </c>
      <c r="V497" s="52">
        <f t="shared" si="214"/>
        <v>496</v>
      </c>
      <c r="W497" s="67">
        <f t="shared" si="215"/>
        <v>4.583333333333333E-2</v>
      </c>
      <c r="X497" s="70">
        <f t="shared" si="216"/>
        <v>4.583333333333333E-2</v>
      </c>
      <c r="Y497" s="72" t="str">
        <f t="shared" si="225"/>
        <v/>
      </c>
      <c r="Z497" s="75" t="str">
        <f t="shared" si="217"/>
        <v/>
      </c>
      <c r="AA497" s="25"/>
      <c r="AB497" s="25"/>
      <c r="AC497" s="44" t="str">
        <f t="shared" si="218"/>
        <v/>
      </c>
      <c r="AD497" s="44" t="str">
        <f t="shared" si="219"/>
        <v/>
      </c>
      <c r="AE497" s="78" t="str">
        <f>IF(AD497="","",COUNTIF($AD$2:AD497,AD497))</f>
        <v/>
      </c>
      <c r="AF497" s="79" t="str">
        <f>IF(AD497="","",SUMIF(AD$2:AD497,AD497,G$2:G497))</f>
        <v/>
      </c>
      <c r="AG497" s="79" t="str">
        <f>IF(AK497&lt;&gt;"",COUNTIF($AK$1:AK496,AK497)+AK497,IF(AL497&lt;&gt;"",COUNTIF($AL$1:AL496,AL497)+AL497,""))</f>
        <v/>
      </c>
      <c r="AH497" s="79" t="str">
        <f t="shared" si="220"/>
        <v/>
      </c>
      <c r="AI497" s="79" t="str">
        <f>IF(AND(J497="M", AH497&lt;&gt;"U/A",AE497=Prizewinners!$J$1),AF497,"")</f>
        <v/>
      </c>
      <c r="AJ497" s="44" t="str">
        <f>IF(AND(J497="F",  AH497&lt;&gt;"U/A",AE497=Prizewinners!$J$16),AF497,"")</f>
        <v/>
      </c>
      <c r="AK497" s="44" t="str">
        <f t="shared" si="229"/>
        <v/>
      </c>
      <c r="AL497" s="44" t="str">
        <f t="shared" si="230"/>
        <v/>
      </c>
      <c r="AM497" s="44" t="str">
        <f t="shared" si="232"/>
        <v/>
      </c>
      <c r="AN497" s="44" t="str">
        <f t="shared" si="226"/>
        <v/>
      </c>
      <c r="AO497" s="44" t="str">
        <f t="shared" si="227"/>
        <v/>
      </c>
      <c r="AP497" s="44" t="str">
        <f t="shared" si="228"/>
        <v/>
      </c>
      <c r="AQ497" s="44" t="str">
        <f t="shared" si="231"/>
        <v/>
      </c>
    </row>
    <row r="498" spans="1:43">
      <c r="A498" s="51" t="str">
        <f t="shared" si="204"/>
        <v>,287</v>
      </c>
      <c r="B498" s="52" t="str">
        <f t="shared" si="205"/>
        <v>,281</v>
      </c>
      <c r="C498" s="50">
        <f t="shared" si="206"/>
        <v>497</v>
      </c>
      <c r="D498" s="7"/>
      <c r="E498" s="52">
        <f t="shared" si="207"/>
        <v>0</v>
      </c>
      <c r="F498" s="51">
        <f>COUNTIF(H$2:H498,H498)</f>
        <v>287</v>
      </c>
      <c r="G498" s="53">
        <f>COUNTIF(J$2:J498,J498)</f>
        <v>281</v>
      </c>
      <c r="H498" s="51" t="str">
        <f t="shared" si="208"/>
        <v/>
      </c>
      <c r="I498" s="52" t="str">
        <f t="shared" si="221"/>
        <v/>
      </c>
      <c r="J498" s="52" t="str">
        <f t="shared" si="222"/>
        <v/>
      </c>
      <c r="K498" s="56" t="str">
        <f t="shared" si="223"/>
        <v/>
      </c>
      <c r="L498" s="56" t="str">
        <f t="shared" si="224"/>
        <v/>
      </c>
      <c r="M498" s="7"/>
      <c r="N498" s="8"/>
      <c r="O498" s="7"/>
      <c r="P498" s="59">
        <f t="shared" si="209"/>
        <v>1</v>
      </c>
      <c r="Q498" s="59">
        <f t="shared" si="210"/>
        <v>6</v>
      </c>
      <c r="R498" s="63">
        <f t="shared" si="211"/>
        <v>4.1666666666666664E-2</v>
      </c>
      <c r="S498" s="66">
        <f t="shared" si="212"/>
        <v>4.1666666666666666E-3</v>
      </c>
      <c r="T498" s="66">
        <f t="shared" si="213"/>
        <v>0</v>
      </c>
      <c r="U498" s="52">
        <f>COUNTIF(L$2:L498,L498)</f>
        <v>281</v>
      </c>
      <c r="V498" s="52">
        <f t="shared" si="214"/>
        <v>497</v>
      </c>
      <c r="W498" s="67">
        <f t="shared" si="215"/>
        <v>4.583333333333333E-2</v>
      </c>
      <c r="X498" s="70">
        <f t="shared" si="216"/>
        <v>4.583333333333333E-2</v>
      </c>
      <c r="Y498" s="72" t="str">
        <f t="shared" si="225"/>
        <v/>
      </c>
      <c r="Z498" s="75" t="str">
        <f t="shared" si="217"/>
        <v/>
      </c>
      <c r="AA498" s="25"/>
      <c r="AB498" s="25"/>
      <c r="AC498" s="44" t="str">
        <f t="shared" si="218"/>
        <v/>
      </c>
      <c r="AD498" s="44" t="str">
        <f t="shared" si="219"/>
        <v/>
      </c>
      <c r="AE498" s="78" t="str">
        <f>IF(AD498="","",COUNTIF($AD$2:AD498,AD498))</f>
        <v/>
      </c>
      <c r="AF498" s="79" t="str">
        <f>IF(AD498="","",SUMIF(AD$2:AD498,AD498,G$2:G498))</f>
        <v/>
      </c>
      <c r="AG498" s="79" t="str">
        <f>IF(AK498&lt;&gt;"",COUNTIF($AK$1:AK497,AK498)+AK498,IF(AL498&lt;&gt;"",COUNTIF($AL$1:AL497,AL498)+AL498,""))</f>
        <v/>
      </c>
      <c r="AH498" s="79" t="str">
        <f t="shared" si="220"/>
        <v/>
      </c>
      <c r="AI498" s="79" t="str">
        <f>IF(AND(J498="M", AH498&lt;&gt;"U/A",AE498=Prizewinners!$J$1),AF498,"")</f>
        <v/>
      </c>
      <c r="AJ498" s="44" t="str">
        <f>IF(AND(J498="F",  AH498&lt;&gt;"U/A",AE498=Prizewinners!$J$16),AF498,"")</f>
        <v/>
      </c>
      <c r="AK498" s="44" t="str">
        <f t="shared" si="229"/>
        <v/>
      </c>
      <c r="AL498" s="44" t="str">
        <f t="shared" si="230"/>
        <v/>
      </c>
      <c r="AM498" s="44" t="str">
        <f t="shared" si="232"/>
        <v/>
      </c>
      <c r="AN498" s="44" t="str">
        <f t="shared" si="226"/>
        <v/>
      </c>
      <c r="AO498" s="44" t="str">
        <f t="shared" si="227"/>
        <v/>
      </c>
      <c r="AP498" s="44" t="str">
        <f t="shared" si="228"/>
        <v/>
      </c>
      <c r="AQ498" s="44" t="str">
        <f t="shared" si="231"/>
        <v/>
      </c>
    </row>
    <row r="499" spans="1:43">
      <c r="A499" s="51" t="str">
        <f t="shared" si="204"/>
        <v>,288</v>
      </c>
      <c r="B499" s="52" t="str">
        <f t="shared" si="205"/>
        <v>,282</v>
      </c>
      <c r="C499" s="50">
        <f t="shared" si="206"/>
        <v>498</v>
      </c>
      <c r="D499" s="7"/>
      <c r="E499" s="52">
        <f t="shared" si="207"/>
        <v>0</v>
      </c>
      <c r="F499" s="51">
        <f>COUNTIF(H$2:H499,H499)</f>
        <v>288</v>
      </c>
      <c r="G499" s="53">
        <f>COUNTIF(J$2:J499,J499)</f>
        <v>282</v>
      </c>
      <c r="H499" s="51" t="str">
        <f t="shared" si="208"/>
        <v/>
      </c>
      <c r="I499" s="52" t="str">
        <f t="shared" si="221"/>
        <v/>
      </c>
      <c r="J499" s="52" t="str">
        <f t="shared" si="222"/>
        <v/>
      </c>
      <c r="K499" s="56" t="str">
        <f t="shared" si="223"/>
        <v/>
      </c>
      <c r="L499" s="56" t="str">
        <f t="shared" si="224"/>
        <v/>
      </c>
      <c r="M499" s="7"/>
      <c r="N499" s="8"/>
      <c r="O499" s="7"/>
      <c r="P499" s="59">
        <f t="shared" si="209"/>
        <v>1</v>
      </c>
      <c r="Q499" s="59">
        <f t="shared" si="210"/>
        <v>6</v>
      </c>
      <c r="R499" s="63">
        <f t="shared" si="211"/>
        <v>4.1666666666666664E-2</v>
      </c>
      <c r="S499" s="66">
        <f t="shared" si="212"/>
        <v>4.1666666666666666E-3</v>
      </c>
      <c r="T499" s="66">
        <f t="shared" si="213"/>
        <v>0</v>
      </c>
      <c r="U499" s="52">
        <f>COUNTIF(L$2:L499,L499)</f>
        <v>282</v>
      </c>
      <c r="V499" s="52">
        <f t="shared" si="214"/>
        <v>498</v>
      </c>
      <c r="W499" s="67">
        <f t="shared" si="215"/>
        <v>4.583333333333333E-2</v>
      </c>
      <c r="X499" s="70">
        <f t="shared" si="216"/>
        <v>4.583333333333333E-2</v>
      </c>
      <c r="Y499" s="72" t="str">
        <f t="shared" si="225"/>
        <v/>
      </c>
      <c r="Z499" s="75" t="str">
        <f t="shared" si="217"/>
        <v/>
      </c>
      <c r="AA499" s="25"/>
      <c r="AB499" s="25"/>
      <c r="AC499" s="44" t="str">
        <f t="shared" si="218"/>
        <v/>
      </c>
      <c r="AD499" s="44" t="str">
        <f t="shared" si="219"/>
        <v/>
      </c>
      <c r="AE499" s="78" t="str">
        <f>IF(AD499="","",COUNTIF($AD$2:AD499,AD499))</f>
        <v/>
      </c>
      <c r="AF499" s="79" t="str">
        <f>IF(AD499="","",SUMIF(AD$2:AD499,AD499,G$2:G499))</f>
        <v/>
      </c>
      <c r="AG499" s="79" t="str">
        <f>IF(AK499&lt;&gt;"",COUNTIF($AK$1:AK498,AK499)+AK499,IF(AL499&lt;&gt;"",COUNTIF($AL$1:AL498,AL499)+AL499,""))</f>
        <v/>
      </c>
      <c r="AH499" s="79" t="str">
        <f t="shared" si="220"/>
        <v/>
      </c>
      <c r="AI499" s="79" t="str">
        <f>IF(AND(J499="M", AH499&lt;&gt;"U/A",AE499=Prizewinners!$J$1),AF499,"")</f>
        <v/>
      </c>
      <c r="AJ499" s="44" t="str">
        <f>IF(AND(J499="F",  AH499&lt;&gt;"U/A",AE499=Prizewinners!$J$16),AF499,"")</f>
        <v/>
      </c>
      <c r="AK499" s="44" t="str">
        <f t="shared" si="229"/>
        <v/>
      </c>
      <c r="AL499" s="44" t="str">
        <f t="shared" si="230"/>
        <v/>
      </c>
      <c r="AM499" s="44" t="str">
        <f t="shared" si="232"/>
        <v/>
      </c>
      <c r="AN499" s="44" t="str">
        <f t="shared" si="226"/>
        <v/>
      </c>
      <c r="AO499" s="44" t="str">
        <f t="shared" si="227"/>
        <v/>
      </c>
      <c r="AP499" s="44" t="str">
        <f t="shared" si="228"/>
        <v/>
      </c>
      <c r="AQ499" s="44" t="str">
        <f t="shared" si="231"/>
        <v/>
      </c>
    </row>
    <row r="500" spans="1:43">
      <c r="A500" s="51" t="str">
        <f t="shared" si="204"/>
        <v>,289</v>
      </c>
      <c r="B500" s="52" t="str">
        <f t="shared" si="205"/>
        <v>,283</v>
      </c>
      <c r="C500" s="50">
        <f t="shared" si="206"/>
        <v>499</v>
      </c>
      <c r="D500" s="7"/>
      <c r="E500" s="52">
        <f t="shared" si="207"/>
        <v>0</v>
      </c>
      <c r="F500" s="51">
        <f>COUNTIF(H$2:H500,H500)</f>
        <v>289</v>
      </c>
      <c r="G500" s="53">
        <f>COUNTIF(J$2:J500,J500)</f>
        <v>283</v>
      </c>
      <c r="H500" s="51" t="str">
        <f t="shared" si="208"/>
        <v/>
      </c>
      <c r="I500" s="52" t="str">
        <f t="shared" si="221"/>
        <v/>
      </c>
      <c r="J500" s="52" t="str">
        <f t="shared" si="222"/>
        <v/>
      </c>
      <c r="K500" s="56" t="str">
        <f t="shared" si="223"/>
        <v/>
      </c>
      <c r="L500" s="56" t="str">
        <f t="shared" si="224"/>
        <v/>
      </c>
      <c r="M500" s="7"/>
      <c r="N500" s="8"/>
      <c r="O500" s="7"/>
      <c r="P500" s="59">
        <f t="shared" si="209"/>
        <v>1</v>
      </c>
      <c r="Q500" s="59">
        <f t="shared" si="210"/>
        <v>6</v>
      </c>
      <c r="R500" s="63">
        <f t="shared" si="211"/>
        <v>4.1666666666666664E-2</v>
      </c>
      <c r="S500" s="66">
        <f t="shared" si="212"/>
        <v>4.1666666666666666E-3</v>
      </c>
      <c r="T500" s="66">
        <f t="shared" si="213"/>
        <v>0</v>
      </c>
      <c r="U500" s="52">
        <f>COUNTIF(L$2:L500,L500)</f>
        <v>283</v>
      </c>
      <c r="V500" s="52">
        <f t="shared" si="214"/>
        <v>499</v>
      </c>
      <c r="W500" s="67">
        <f t="shared" si="215"/>
        <v>4.583333333333333E-2</v>
      </c>
      <c r="X500" s="70">
        <f t="shared" si="216"/>
        <v>4.583333333333333E-2</v>
      </c>
      <c r="Y500" s="72" t="str">
        <f t="shared" si="225"/>
        <v/>
      </c>
      <c r="Z500" s="75" t="str">
        <f t="shared" si="217"/>
        <v/>
      </c>
      <c r="AA500" s="25"/>
      <c r="AB500" s="25"/>
      <c r="AC500" s="44" t="str">
        <f t="shared" si="218"/>
        <v/>
      </c>
      <c r="AD500" s="44" t="str">
        <f t="shared" si="219"/>
        <v/>
      </c>
      <c r="AE500" s="78" t="str">
        <f>IF(AD500="","",COUNTIF($AD$2:AD500,AD500))</f>
        <v/>
      </c>
      <c r="AF500" s="79" t="str">
        <f>IF(AD500="","",SUMIF(AD$2:AD500,AD500,G$2:G500))</f>
        <v/>
      </c>
      <c r="AG500" s="79" t="str">
        <f>IF(AK500&lt;&gt;"",COUNTIF($AK$1:AK499,AK500)+AK500,IF(AL500&lt;&gt;"",COUNTIF($AL$1:AL499,AL500)+AL500,""))</f>
        <v/>
      </c>
      <c r="AH500" s="79" t="str">
        <f t="shared" si="220"/>
        <v/>
      </c>
      <c r="AI500" s="79" t="str">
        <f>IF(AND(J500="M", AH500&lt;&gt;"U/A",AE500=Prizewinners!$J$1),AF500,"")</f>
        <v/>
      </c>
      <c r="AJ500" s="44" t="str">
        <f>IF(AND(J500="F",  AH500&lt;&gt;"U/A",AE500=Prizewinners!$J$16),AF500,"")</f>
        <v/>
      </c>
      <c r="AK500" s="44" t="str">
        <f t="shared" si="229"/>
        <v/>
      </c>
      <c r="AL500" s="44" t="str">
        <f t="shared" si="230"/>
        <v/>
      </c>
      <c r="AM500" s="44" t="str">
        <f t="shared" si="232"/>
        <v/>
      </c>
      <c r="AN500" s="44" t="str">
        <f t="shared" si="226"/>
        <v/>
      </c>
      <c r="AO500" s="44" t="str">
        <f t="shared" si="227"/>
        <v/>
      </c>
      <c r="AP500" s="44" t="str">
        <f t="shared" si="228"/>
        <v/>
      </c>
      <c r="AQ500" s="44" t="str">
        <f t="shared" si="231"/>
        <v/>
      </c>
    </row>
    <row r="501" spans="1:43">
      <c r="A501" s="51" t="str">
        <f t="shared" si="204"/>
        <v>,290</v>
      </c>
      <c r="B501" s="52" t="str">
        <f t="shared" si="205"/>
        <v>,284</v>
      </c>
      <c r="C501" s="50">
        <f t="shared" si="206"/>
        <v>500</v>
      </c>
      <c r="D501" s="7"/>
      <c r="E501" s="52">
        <f t="shared" si="207"/>
        <v>0</v>
      </c>
      <c r="F501" s="51">
        <f>COUNTIF(H$2:H501,H501)</f>
        <v>290</v>
      </c>
      <c r="G501" s="53">
        <f>COUNTIF(J$2:J501,J501)</f>
        <v>284</v>
      </c>
      <c r="H501" s="51" t="str">
        <f t="shared" si="208"/>
        <v/>
      </c>
      <c r="I501" s="52" t="str">
        <f t="shared" si="221"/>
        <v/>
      </c>
      <c r="J501" s="52" t="str">
        <f t="shared" si="222"/>
        <v/>
      </c>
      <c r="K501" s="56" t="str">
        <f t="shared" si="223"/>
        <v/>
      </c>
      <c r="L501" s="56" t="str">
        <f t="shared" si="224"/>
        <v/>
      </c>
      <c r="M501" s="7"/>
      <c r="N501" s="8"/>
      <c r="O501" s="7"/>
      <c r="P501" s="59">
        <f t="shared" si="209"/>
        <v>1</v>
      </c>
      <c r="Q501" s="59">
        <f t="shared" si="210"/>
        <v>6</v>
      </c>
      <c r="R501" s="63">
        <f t="shared" si="211"/>
        <v>4.1666666666666664E-2</v>
      </c>
      <c r="S501" s="66">
        <f t="shared" si="212"/>
        <v>4.1666666666666666E-3</v>
      </c>
      <c r="T501" s="66">
        <f t="shared" si="213"/>
        <v>0</v>
      </c>
      <c r="U501" s="52">
        <f>COUNTIF(L$2:L501,L501)</f>
        <v>284</v>
      </c>
      <c r="V501" s="52">
        <f t="shared" si="214"/>
        <v>500</v>
      </c>
      <c r="W501" s="67">
        <f t="shared" si="215"/>
        <v>4.583333333333333E-2</v>
      </c>
      <c r="X501" s="70">
        <f t="shared" si="216"/>
        <v>4.583333333333333E-2</v>
      </c>
      <c r="Y501" s="72" t="str">
        <f t="shared" si="225"/>
        <v/>
      </c>
      <c r="Z501" s="75" t="str">
        <f t="shared" si="217"/>
        <v/>
      </c>
      <c r="AA501" s="25"/>
      <c r="AB501" s="25"/>
      <c r="AC501" s="44" t="str">
        <f t="shared" si="218"/>
        <v/>
      </c>
      <c r="AD501" s="44" t="str">
        <f t="shared" si="219"/>
        <v/>
      </c>
      <c r="AE501" s="78" t="str">
        <f>IF(AD501="","",COUNTIF($AD$2:AD501,AD501))</f>
        <v/>
      </c>
      <c r="AF501" s="79" t="str">
        <f>IF(AD501="","",SUMIF(AD$2:AD501,AD501,G$2:G501))</f>
        <v/>
      </c>
      <c r="AG501" s="79" t="str">
        <f>IF(AK501&lt;&gt;"",COUNTIF($AK$1:AK500,AK501)+AK501,IF(AL501&lt;&gt;"",COUNTIF($AL$1:AL500,AL501)+AL501,""))</f>
        <v/>
      </c>
      <c r="AH501" s="79" t="str">
        <f t="shared" si="220"/>
        <v/>
      </c>
      <c r="AI501" s="79" t="str">
        <f>IF(AND(J501="M", AH501&lt;&gt;"U/A",AE501=Prizewinners!$J$1),AF501,"")</f>
        <v/>
      </c>
      <c r="AJ501" s="44" t="str">
        <f>IF(AND(J501="F",  AH501&lt;&gt;"U/A",AE501=Prizewinners!$J$16),AF501,"")</f>
        <v/>
      </c>
      <c r="AK501" s="44" t="str">
        <f t="shared" si="229"/>
        <v/>
      </c>
      <c r="AL501" s="44" t="str">
        <f t="shared" si="230"/>
        <v/>
      </c>
      <c r="AM501" s="44" t="str">
        <f t="shared" si="232"/>
        <v/>
      </c>
      <c r="AN501" s="44" t="str">
        <f t="shared" si="226"/>
        <v/>
      </c>
      <c r="AO501" s="44" t="str">
        <f t="shared" si="227"/>
        <v/>
      </c>
      <c r="AP501" s="44" t="str">
        <f t="shared" si="228"/>
        <v/>
      </c>
      <c r="AQ501" s="44" t="str">
        <f t="shared" si="231"/>
        <v/>
      </c>
    </row>
  </sheetData>
  <sheetProtection password="CC06" sheet="1" objects="1" scenarios="1" selectLockedCells="1"/>
  <autoFilter ref="A1:O1">
    <filterColumn colId="12" showButton="0"/>
    <filterColumn colId="13" showButton="0"/>
  </autoFilter>
  <mergeCells count="1">
    <mergeCell ref="M1:O1"/>
  </mergeCells>
  <phoneticPr fontId="2" type="noConversion"/>
  <conditionalFormatting sqref="J2:K501">
    <cfRule type="expression" dxfId="22" priority="8" stopIfTrue="1">
      <formula>$E2&gt;1</formula>
    </cfRule>
  </conditionalFormatting>
  <conditionalFormatting sqref="N2:O501">
    <cfRule type="cellIs" dxfId="21" priority="3" stopIfTrue="1" operator="greaterThanOrEqual">
      <formula>60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0"/>
  <sheetViews>
    <sheetView showGridLines="0" workbookViewId="0">
      <selection activeCell="A2" sqref="A2"/>
    </sheetView>
  </sheetViews>
  <sheetFormatPr defaultRowHeight="15.75"/>
  <cols>
    <col min="1" max="1" width="5.875" style="1" customWidth="1"/>
    <col min="2" max="2" width="19.875" customWidth="1"/>
    <col min="4" max="4" width="22.5" bestFit="1" customWidth="1"/>
    <col min="5" max="6" width="7.125" style="1" customWidth="1"/>
    <col min="7" max="7" width="10.75" style="1" hidden="1" customWidth="1"/>
    <col min="8" max="8" width="13.125" style="31" hidden="1" customWidth="1"/>
    <col min="9" max="9" width="27.625" style="30" customWidth="1"/>
    <col min="10" max="10" width="27.625" style="28" customWidth="1"/>
    <col min="11" max="11" width="9.25" style="30" hidden="1" customWidth="1"/>
    <col min="12" max="12" width="17.75" style="30" hidden="1" customWidth="1"/>
    <col min="13" max="13" width="9" style="30" hidden="1" customWidth="1"/>
    <col min="14" max="14" width="18.25" style="30" hidden="1" customWidth="1"/>
    <col min="15" max="16" width="9" style="30" hidden="1" customWidth="1"/>
    <col min="17" max="19" width="9" style="28" hidden="1" customWidth="1"/>
  </cols>
  <sheetData>
    <row r="1" spans="1:19" ht="16.5" thickBot="1">
      <c r="A1" s="9" t="s">
        <v>11</v>
      </c>
      <c r="B1" s="10" t="s">
        <v>2</v>
      </c>
      <c r="C1" s="10" t="s">
        <v>12</v>
      </c>
      <c r="D1" s="18" t="s">
        <v>3</v>
      </c>
      <c r="E1" s="10" t="s">
        <v>30</v>
      </c>
      <c r="F1" s="11" t="s">
        <v>48</v>
      </c>
      <c r="G1" s="26" t="s">
        <v>97</v>
      </c>
      <c r="I1" s="34"/>
      <c r="J1" s="22" t="s">
        <v>174</v>
      </c>
      <c r="K1" s="39"/>
      <c r="Q1" s="28">
        <v>1</v>
      </c>
      <c r="R1" s="28" t="s">
        <v>84</v>
      </c>
      <c r="S1" s="28" t="s">
        <v>88</v>
      </c>
    </row>
    <row r="2" spans="1:19">
      <c r="A2" s="15">
        <v>1</v>
      </c>
      <c r="B2" s="19" t="s">
        <v>181</v>
      </c>
      <c r="C2" s="20" t="str">
        <f>IF(AND(E2="M",F2&lt;&gt;""),LOOKUP(F2,$Q$1:$Q$100,$R$1:$R$100),IF(AND(E2="F",F2&lt;&gt;""),LOOKUP(F2,$Q$1:$Q$100,$S$1:$S$100),""))</f>
        <v>SW</v>
      </c>
      <c r="D2" s="19" t="s">
        <v>139</v>
      </c>
      <c r="E2" s="4" t="s">
        <v>31</v>
      </c>
      <c r="F2" s="13">
        <v>27</v>
      </c>
      <c r="G2" s="27"/>
      <c r="H2" s="32" t="s">
        <v>32</v>
      </c>
      <c r="I2" s="37"/>
      <c r="J2" s="22" t="s">
        <v>56</v>
      </c>
      <c r="K2" s="40" t="str">
        <f>IF(ISERROR(CONCATENATE(LEFT(L2,3),MID(L2,(FIND(",",L2)+2),3))),"",CONCATENATE(LEFT(L2,3),MID(L2,(FIND(",",L2)+2),3)))</f>
        <v/>
      </c>
      <c r="L2" s="42" t="str">
        <f t="shared" ref="L2:L33" si="0">IF(LEN(B2)&lt;1,"",B2)</f>
        <v>Krystle Balogun</v>
      </c>
      <c r="M2" s="42" t="str">
        <f t="shared" ref="M2:M33" si="1">IF(LEN(C2)&lt;1,"",C2)</f>
        <v>SW</v>
      </c>
      <c r="N2" s="42" t="str">
        <f t="shared" ref="N2:N44" si="2">D2</f>
        <v>Ilford AC</v>
      </c>
      <c r="O2" s="42" t="str">
        <f t="shared" ref="O2:O44" si="3">E2</f>
        <v>F</v>
      </c>
      <c r="P2" s="43">
        <f>G2</f>
        <v>0</v>
      </c>
      <c r="Q2" s="28">
        <v>2</v>
      </c>
      <c r="R2" s="28" t="s">
        <v>84</v>
      </c>
      <c r="S2" s="28" t="s">
        <v>88</v>
      </c>
    </row>
    <row r="3" spans="1:19">
      <c r="A3" s="15">
        <v>2</v>
      </c>
      <c r="B3" s="19" t="s">
        <v>182</v>
      </c>
      <c r="C3" s="20" t="str">
        <f t="shared" ref="C3:C66" si="4">IF(AND(E3="M",F3&lt;&gt;""),LOOKUP(F3,$Q$1:$Q$100,$R$1:$R$100),IF(AND(E3="F",F3&lt;&gt;""),LOOKUP(F3,$Q$1:$Q$100,$S$1:$S$100),""))</f>
        <v>SW</v>
      </c>
      <c r="D3" s="19" t="s">
        <v>139</v>
      </c>
      <c r="E3" s="36" t="s">
        <v>31</v>
      </c>
      <c r="F3" s="13">
        <v>25</v>
      </c>
      <c r="G3" s="27"/>
      <c r="H3" s="32" t="s">
        <v>31</v>
      </c>
      <c r="I3" s="37"/>
      <c r="J3" s="21" t="s">
        <v>82</v>
      </c>
      <c r="K3" s="41" t="str">
        <f t="shared" ref="K3:K65" si="5">IF(ISERROR(CONCATENATE(LEFT(L3,3),MID(L3,(FIND(",",L3)+2),3))),"",CONCATENATE(LEFT(L3,3),MID(L3,(FIND(",",L3)+2),3)))</f>
        <v/>
      </c>
      <c r="L3" s="44" t="str">
        <f t="shared" si="0"/>
        <v>Jenni Sheehan</v>
      </c>
      <c r="M3" s="44" t="str">
        <f t="shared" si="1"/>
        <v>SW</v>
      </c>
      <c r="N3" s="44" t="str">
        <f t="shared" si="2"/>
        <v>Ilford AC</v>
      </c>
      <c r="O3" s="44" t="str">
        <f t="shared" si="3"/>
        <v>F</v>
      </c>
      <c r="P3" s="45">
        <f t="shared" ref="P3:P66" si="6">G3</f>
        <v>0</v>
      </c>
      <c r="Q3" s="28">
        <v>3</v>
      </c>
      <c r="R3" s="28" t="s">
        <v>84</v>
      </c>
      <c r="S3" s="28" t="s">
        <v>88</v>
      </c>
    </row>
    <row r="4" spans="1:19">
      <c r="A4" s="15">
        <v>3</v>
      </c>
      <c r="B4" s="19" t="s">
        <v>183</v>
      </c>
      <c r="C4" s="20" t="str">
        <f t="shared" si="4"/>
        <v>FV45</v>
      </c>
      <c r="D4" s="19" t="s">
        <v>139</v>
      </c>
      <c r="E4" s="4" t="s">
        <v>31</v>
      </c>
      <c r="F4" s="13">
        <v>52</v>
      </c>
      <c r="G4" s="27"/>
      <c r="H4" s="32" t="s">
        <v>98</v>
      </c>
      <c r="I4" s="34"/>
      <c r="J4" s="22" t="s">
        <v>65</v>
      </c>
      <c r="K4" s="41" t="str">
        <f t="shared" si="5"/>
        <v/>
      </c>
      <c r="L4" s="44" t="str">
        <f t="shared" si="0"/>
        <v>Dianne Crisp</v>
      </c>
      <c r="M4" s="44" t="str">
        <f t="shared" si="1"/>
        <v>FV45</v>
      </c>
      <c r="N4" s="44" t="str">
        <f t="shared" si="2"/>
        <v>Ilford AC</v>
      </c>
      <c r="O4" s="44" t="str">
        <f t="shared" si="3"/>
        <v>F</v>
      </c>
      <c r="P4" s="46">
        <f t="shared" si="6"/>
        <v>0</v>
      </c>
      <c r="Q4" s="28">
        <v>4</v>
      </c>
      <c r="R4" s="28" t="s">
        <v>84</v>
      </c>
      <c r="S4" s="28" t="s">
        <v>88</v>
      </c>
    </row>
    <row r="5" spans="1:19">
      <c r="A5" s="15">
        <v>4</v>
      </c>
      <c r="B5" s="12" t="s">
        <v>184</v>
      </c>
      <c r="C5" s="20" t="str">
        <f t="shared" si="4"/>
        <v>FV55</v>
      </c>
      <c r="D5" s="19" t="s">
        <v>139</v>
      </c>
      <c r="E5" s="4" t="s">
        <v>31</v>
      </c>
      <c r="F5" s="13">
        <v>78</v>
      </c>
      <c r="G5" s="13"/>
      <c r="H5" s="32" t="s">
        <v>99</v>
      </c>
      <c r="I5" s="34"/>
      <c r="J5" s="22" t="s">
        <v>51</v>
      </c>
      <c r="K5" s="41" t="str">
        <f t="shared" si="5"/>
        <v/>
      </c>
      <c r="L5" s="44" t="str">
        <f t="shared" si="0"/>
        <v>Pam Jones</v>
      </c>
      <c r="M5" s="44" t="str">
        <f t="shared" si="1"/>
        <v>FV55</v>
      </c>
      <c r="N5" s="44" t="str">
        <f t="shared" si="2"/>
        <v>Ilford AC</v>
      </c>
      <c r="O5" s="44" t="str">
        <f t="shared" si="3"/>
        <v>F</v>
      </c>
      <c r="P5" s="46">
        <f t="shared" si="6"/>
        <v>0</v>
      </c>
      <c r="Q5" s="28">
        <v>5</v>
      </c>
      <c r="R5" s="28" t="s">
        <v>84</v>
      </c>
      <c r="S5" s="28" t="s">
        <v>88</v>
      </c>
    </row>
    <row r="6" spans="1:19">
      <c r="A6" s="15">
        <v>5</v>
      </c>
      <c r="B6" s="12" t="s">
        <v>185</v>
      </c>
      <c r="C6" s="20" t="str">
        <f t="shared" si="4"/>
        <v>FV35</v>
      </c>
      <c r="D6" s="19" t="s">
        <v>50</v>
      </c>
      <c r="E6" s="4" t="s">
        <v>31</v>
      </c>
      <c r="F6" s="13">
        <v>39</v>
      </c>
      <c r="G6" s="13"/>
      <c r="H6" s="28"/>
      <c r="I6" s="37"/>
      <c r="J6" s="21" t="s">
        <v>151</v>
      </c>
      <c r="K6" s="41" t="str">
        <f t="shared" si="5"/>
        <v/>
      </c>
      <c r="L6" s="44" t="str">
        <f t="shared" si="0"/>
        <v>Nichola Fairbairn</v>
      </c>
      <c r="M6" s="44" t="str">
        <f t="shared" si="1"/>
        <v>FV35</v>
      </c>
      <c r="N6" s="44" t="str">
        <f t="shared" si="2"/>
        <v>Havering 90 Joggers</v>
      </c>
      <c r="O6" s="44" t="str">
        <f t="shared" si="3"/>
        <v>F</v>
      </c>
      <c r="P6" s="46">
        <f t="shared" si="6"/>
        <v>0</v>
      </c>
      <c r="Q6" s="28">
        <v>6</v>
      </c>
      <c r="R6" s="28" t="s">
        <v>84</v>
      </c>
      <c r="S6" s="28" t="s">
        <v>88</v>
      </c>
    </row>
    <row r="7" spans="1:19">
      <c r="A7" s="17">
        <v>6</v>
      </c>
      <c r="B7" s="12" t="s">
        <v>186</v>
      </c>
      <c r="C7" s="20" t="str">
        <f t="shared" si="4"/>
        <v>FV35</v>
      </c>
      <c r="D7" s="19" t="s">
        <v>60</v>
      </c>
      <c r="E7" s="4" t="s">
        <v>31</v>
      </c>
      <c r="F7" s="13">
        <v>41</v>
      </c>
      <c r="G7" s="13"/>
      <c r="H7" s="28"/>
      <c r="I7" s="37"/>
      <c r="J7" s="21" t="s">
        <v>83</v>
      </c>
      <c r="K7" s="41" t="str">
        <f t="shared" si="5"/>
        <v/>
      </c>
      <c r="L7" s="44" t="str">
        <f t="shared" si="0"/>
        <v>Kate Malcolm</v>
      </c>
      <c r="M7" s="44" t="str">
        <f t="shared" si="1"/>
        <v>FV35</v>
      </c>
      <c r="N7" s="44" t="str">
        <f t="shared" si="2"/>
        <v>Eton Manor</v>
      </c>
      <c r="O7" s="44" t="str">
        <f t="shared" si="3"/>
        <v>F</v>
      </c>
      <c r="P7" s="46">
        <f t="shared" si="6"/>
        <v>0</v>
      </c>
      <c r="Q7" s="28">
        <v>7</v>
      </c>
      <c r="R7" s="28" t="s">
        <v>84</v>
      </c>
      <c r="S7" s="28" t="s">
        <v>88</v>
      </c>
    </row>
    <row r="8" spans="1:19">
      <c r="A8" s="15">
        <v>7</v>
      </c>
      <c r="B8" s="12" t="s">
        <v>187</v>
      </c>
      <c r="C8" s="20" t="str">
        <f t="shared" si="4"/>
        <v>FV55</v>
      </c>
      <c r="D8" s="12" t="s">
        <v>60</v>
      </c>
      <c r="E8" s="4" t="s">
        <v>31</v>
      </c>
      <c r="F8" s="13">
        <v>56</v>
      </c>
      <c r="G8" s="13"/>
      <c r="H8" s="28"/>
      <c r="I8" s="37"/>
      <c r="J8" s="21" t="s">
        <v>158</v>
      </c>
      <c r="K8" s="41" t="str">
        <f t="shared" si="5"/>
        <v/>
      </c>
      <c r="L8" s="44" t="str">
        <f t="shared" si="0"/>
        <v>Christina Watson</v>
      </c>
      <c r="M8" s="44" t="str">
        <f t="shared" si="1"/>
        <v>FV55</v>
      </c>
      <c r="N8" s="44" t="str">
        <f t="shared" si="2"/>
        <v>Eton Manor</v>
      </c>
      <c r="O8" s="44" t="str">
        <f t="shared" si="3"/>
        <v>F</v>
      </c>
      <c r="P8" s="46">
        <f t="shared" si="6"/>
        <v>0</v>
      </c>
      <c r="Q8" s="28">
        <v>8</v>
      </c>
      <c r="R8" s="28" t="s">
        <v>84</v>
      </c>
      <c r="S8" s="28" t="s">
        <v>88</v>
      </c>
    </row>
    <row r="9" spans="1:19">
      <c r="A9" s="15">
        <v>8</v>
      </c>
      <c r="B9" s="12" t="s">
        <v>188</v>
      </c>
      <c r="C9" s="20" t="str">
        <f t="shared" si="4"/>
        <v>FV55</v>
      </c>
      <c r="D9" s="12" t="s">
        <v>139</v>
      </c>
      <c r="E9" s="4" t="s">
        <v>31</v>
      </c>
      <c r="F9" s="13">
        <v>58</v>
      </c>
      <c r="G9" s="27"/>
      <c r="H9" s="28"/>
      <c r="I9" s="37"/>
      <c r="J9" s="21" t="s">
        <v>156</v>
      </c>
      <c r="K9" s="41" t="str">
        <f t="shared" si="5"/>
        <v/>
      </c>
      <c r="L9" s="44" t="str">
        <f t="shared" si="0"/>
        <v>Julia Galea</v>
      </c>
      <c r="M9" s="44" t="str">
        <f t="shared" si="1"/>
        <v>FV55</v>
      </c>
      <c r="N9" s="44" t="str">
        <f t="shared" si="2"/>
        <v>Ilford AC</v>
      </c>
      <c r="O9" s="44" t="str">
        <f t="shared" si="3"/>
        <v>F</v>
      </c>
      <c r="P9" s="46">
        <f t="shared" si="6"/>
        <v>0</v>
      </c>
      <c r="Q9" s="28">
        <v>9</v>
      </c>
      <c r="R9" s="28" t="s">
        <v>84</v>
      </c>
      <c r="S9" s="28" t="s">
        <v>88</v>
      </c>
    </row>
    <row r="10" spans="1:19">
      <c r="A10" s="17">
        <v>9</v>
      </c>
      <c r="B10" s="12" t="s">
        <v>189</v>
      </c>
      <c r="C10" s="20" t="str">
        <f t="shared" si="4"/>
        <v>FV45</v>
      </c>
      <c r="D10" s="19" t="s">
        <v>60</v>
      </c>
      <c r="E10" s="4" t="s">
        <v>31</v>
      </c>
      <c r="F10" s="13">
        <v>51</v>
      </c>
      <c r="G10" s="13"/>
      <c r="H10" s="28"/>
      <c r="I10" s="37"/>
      <c r="J10" s="21" t="s">
        <v>143</v>
      </c>
      <c r="K10" s="41" t="str">
        <f t="shared" si="5"/>
        <v/>
      </c>
      <c r="L10" s="44" t="str">
        <f t="shared" si="0"/>
        <v>Rachel Brittle</v>
      </c>
      <c r="M10" s="44" t="str">
        <f t="shared" si="1"/>
        <v>FV45</v>
      </c>
      <c r="N10" s="44" t="str">
        <f t="shared" si="2"/>
        <v>Eton Manor</v>
      </c>
      <c r="O10" s="44" t="str">
        <f t="shared" si="3"/>
        <v>F</v>
      </c>
      <c r="P10" s="46">
        <f t="shared" si="6"/>
        <v>0</v>
      </c>
      <c r="Q10" s="28">
        <v>10</v>
      </c>
      <c r="R10" s="28" t="s">
        <v>84</v>
      </c>
      <c r="S10" s="28" t="s">
        <v>88</v>
      </c>
    </row>
    <row r="11" spans="1:19">
      <c r="A11" s="15">
        <v>10</v>
      </c>
      <c r="B11" s="12" t="s">
        <v>190</v>
      </c>
      <c r="C11" s="20" t="str">
        <f t="shared" si="4"/>
        <v>FV45</v>
      </c>
      <c r="D11" s="19" t="s">
        <v>60</v>
      </c>
      <c r="E11" s="4" t="s">
        <v>31</v>
      </c>
      <c r="F11" s="13">
        <v>50</v>
      </c>
      <c r="G11" s="13"/>
      <c r="H11" s="28"/>
      <c r="I11" s="37"/>
      <c r="J11" s="21" t="s">
        <v>166</v>
      </c>
      <c r="K11" s="41" t="str">
        <f t="shared" si="5"/>
        <v/>
      </c>
      <c r="L11" s="44" t="str">
        <f t="shared" si="0"/>
        <v>Louise Vacher</v>
      </c>
      <c r="M11" s="44" t="str">
        <f t="shared" si="1"/>
        <v>FV45</v>
      </c>
      <c r="N11" s="44" t="str">
        <f t="shared" si="2"/>
        <v>Eton Manor</v>
      </c>
      <c r="O11" s="44" t="str">
        <f t="shared" si="3"/>
        <v>F</v>
      </c>
      <c r="P11" s="46">
        <f t="shared" si="6"/>
        <v>0</v>
      </c>
      <c r="Q11" s="28">
        <v>11</v>
      </c>
      <c r="R11" s="28" t="s">
        <v>84</v>
      </c>
      <c r="S11" s="28" t="s">
        <v>88</v>
      </c>
    </row>
    <row r="12" spans="1:19">
      <c r="A12" s="15">
        <v>11</v>
      </c>
      <c r="B12" s="12" t="s">
        <v>191</v>
      </c>
      <c r="C12" s="20" t="str">
        <f t="shared" si="4"/>
        <v>FV35</v>
      </c>
      <c r="D12" s="19" t="s">
        <v>80</v>
      </c>
      <c r="E12" s="4" t="s">
        <v>31</v>
      </c>
      <c r="F12" s="13">
        <v>41</v>
      </c>
      <c r="G12" s="13"/>
      <c r="H12" s="29"/>
      <c r="I12" s="38"/>
      <c r="J12" s="23" t="s">
        <v>71</v>
      </c>
      <c r="K12" s="41" t="str">
        <f t="shared" si="5"/>
        <v/>
      </c>
      <c r="L12" s="44" t="str">
        <f t="shared" si="0"/>
        <v>Clare Tyler</v>
      </c>
      <c r="M12" s="44" t="str">
        <f t="shared" si="1"/>
        <v>FV35</v>
      </c>
      <c r="N12" s="44" t="str">
        <f t="shared" si="2"/>
        <v>East End Road Runners</v>
      </c>
      <c r="O12" s="44" t="str">
        <f t="shared" si="3"/>
        <v>F</v>
      </c>
      <c r="P12" s="46">
        <f t="shared" si="6"/>
        <v>0</v>
      </c>
      <c r="Q12" s="28">
        <v>12</v>
      </c>
      <c r="R12" s="28" t="s">
        <v>84</v>
      </c>
      <c r="S12" s="28" t="s">
        <v>88</v>
      </c>
    </row>
    <row r="13" spans="1:19">
      <c r="A13" s="15">
        <v>12</v>
      </c>
      <c r="B13" s="12" t="s">
        <v>192</v>
      </c>
      <c r="C13" s="20" t="str">
        <f t="shared" si="4"/>
        <v>FV45</v>
      </c>
      <c r="D13" s="19" t="s">
        <v>19</v>
      </c>
      <c r="E13" s="4" t="s">
        <v>31</v>
      </c>
      <c r="F13" s="13">
        <v>50</v>
      </c>
      <c r="G13" s="13"/>
      <c r="H13" s="28"/>
      <c r="I13" s="37"/>
      <c r="J13" s="21" t="s">
        <v>73</v>
      </c>
      <c r="K13" s="41" t="str">
        <f t="shared" si="5"/>
        <v/>
      </c>
      <c r="L13" s="44" t="str">
        <f t="shared" si="0"/>
        <v>Jayne Browne</v>
      </c>
      <c r="M13" s="44" t="str">
        <f t="shared" si="1"/>
        <v>FV45</v>
      </c>
      <c r="N13" s="44" t="str">
        <f t="shared" si="2"/>
        <v>East London Runners</v>
      </c>
      <c r="O13" s="44" t="str">
        <f t="shared" si="3"/>
        <v>F</v>
      </c>
      <c r="P13" s="46">
        <f t="shared" si="6"/>
        <v>0</v>
      </c>
      <c r="Q13" s="28">
        <v>13</v>
      </c>
      <c r="R13" s="28" t="s">
        <v>84</v>
      </c>
      <c r="S13" s="28" t="s">
        <v>88</v>
      </c>
    </row>
    <row r="14" spans="1:19">
      <c r="A14" s="15">
        <v>13</v>
      </c>
      <c r="B14" s="12" t="s">
        <v>193</v>
      </c>
      <c r="C14" s="20" t="str">
        <f t="shared" si="4"/>
        <v>FV35</v>
      </c>
      <c r="D14" s="12" t="s">
        <v>19</v>
      </c>
      <c r="E14" s="4" t="s">
        <v>31</v>
      </c>
      <c r="F14" s="13">
        <v>38</v>
      </c>
      <c r="G14" s="13"/>
      <c r="H14" s="28"/>
      <c r="I14" s="34"/>
      <c r="J14" s="22" t="s">
        <v>62</v>
      </c>
      <c r="K14" s="41" t="str">
        <f t="shared" si="5"/>
        <v/>
      </c>
      <c r="L14" s="44" t="str">
        <f t="shared" si="0"/>
        <v>Sarah Burns</v>
      </c>
      <c r="M14" s="44" t="str">
        <f t="shared" si="1"/>
        <v>FV35</v>
      </c>
      <c r="N14" s="44" t="str">
        <f t="shared" si="2"/>
        <v>East London Runners</v>
      </c>
      <c r="O14" s="44" t="str">
        <f t="shared" si="3"/>
        <v>F</v>
      </c>
      <c r="P14" s="46">
        <f t="shared" si="6"/>
        <v>0</v>
      </c>
      <c r="Q14" s="28">
        <v>14</v>
      </c>
      <c r="R14" s="28" t="s">
        <v>84</v>
      </c>
      <c r="S14" s="28" t="s">
        <v>88</v>
      </c>
    </row>
    <row r="15" spans="1:19">
      <c r="A15" s="15">
        <v>14</v>
      </c>
      <c r="B15" s="12" t="s">
        <v>194</v>
      </c>
      <c r="C15" s="20" t="str">
        <f t="shared" si="4"/>
        <v>FV35</v>
      </c>
      <c r="D15" s="12" t="s">
        <v>19</v>
      </c>
      <c r="E15" s="4" t="s">
        <v>31</v>
      </c>
      <c r="F15" s="13">
        <v>36</v>
      </c>
      <c r="G15" s="13"/>
      <c r="H15" s="28"/>
      <c r="I15" s="37"/>
      <c r="J15" s="21" t="s">
        <v>148</v>
      </c>
      <c r="K15" s="41" t="str">
        <f t="shared" si="5"/>
        <v/>
      </c>
      <c r="L15" s="44" t="str">
        <f t="shared" si="0"/>
        <v>Julie Creffield</v>
      </c>
      <c r="M15" s="44" t="str">
        <f t="shared" si="1"/>
        <v>FV35</v>
      </c>
      <c r="N15" s="44" t="str">
        <f t="shared" si="2"/>
        <v>East London Runners</v>
      </c>
      <c r="O15" s="44" t="str">
        <f t="shared" si="3"/>
        <v>F</v>
      </c>
      <c r="P15" s="46">
        <f t="shared" si="6"/>
        <v>0</v>
      </c>
      <c r="Q15" s="28">
        <v>15</v>
      </c>
      <c r="R15" s="28" t="s">
        <v>84</v>
      </c>
      <c r="S15" s="28" t="s">
        <v>88</v>
      </c>
    </row>
    <row r="16" spans="1:19">
      <c r="A16" s="15">
        <v>15</v>
      </c>
      <c r="B16" s="12" t="s">
        <v>195</v>
      </c>
      <c r="C16" s="20" t="str">
        <f t="shared" si="4"/>
        <v>FV55</v>
      </c>
      <c r="D16" s="19" t="s">
        <v>19</v>
      </c>
      <c r="E16" s="4" t="s">
        <v>31</v>
      </c>
      <c r="F16" s="13">
        <v>57</v>
      </c>
      <c r="G16" s="13"/>
      <c r="H16" s="28"/>
      <c r="I16" s="34"/>
      <c r="J16" s="22" t="s">
        <v>49</v>
      </c>
      <c r="K16" s="41" t="str">
        <f t="shared" si="5"/>
        <v/>
      </c>
      <c r="L16" s="44" t="str">
        <f t="shared" si="0"/>
        <v>Fiona Day</v>
      </c>
      <c r="M16" s="44" t="str">
        <f t="shared" si="1"/>
        <v>FV55</v>
      </c>
      <c r="N16" s="44" t="str">
        <f t="shared" si="2"/>
        <v>East London Runners</v>
      </c>
      <c r="O16" s="44" t="str">
        <f t="shared" si="3"/>
        <v>F</v>
      </c>
      <c r="P16" s="46">
        <f t="shared" si="6"/>
        <v>0</v>
      </c>
      <c r="Q16" s="28">
        <v>16</v>
      </c>
      <c r="R16" s="28" t="s">
        <v>84</v>
      </c>
      <c r="S16" s="28" t="s">
        <v>88</v>
      </c>
    </row>
    <row r="17" spans="1:19">
      <c r="A17" s="15">
        <v>16</v>
      </c>
      <c r="B17" s="12" t="s">
        <v>196</v>
      </c>
      <c r="C17" s="20" t="str">
        <f t="shared" si="4"/>
        <v>FV35</v>
      </c>
      <c r="D17" s="12" t="s">
        <v>19</v>
      </c>
      <c r="E17" s="4" t="s">
        <v>31</v>
      </c>
      <c r="F17" s="13">
        <v>41</v>
      </c>
      <c r="G17" s="13"/>
      <c r="H17" s="28"/>
      <c r="I17" s="37"/>
      <c r="J17" s="21" t="s">
        <v>163</v>
      </c>
      <c r="K17" s="41" t="str">
        <f t="shared" si="5"/>
        <v/>
      </c>
      <c r="L17" s="44" t="str">
        <f t="shared" si="0"/>
        <v>Sophie Edwards</v>
      </c>
      <c r="M17" s="44" t="str">
        <f t="shared" si="1"/>
        <v>FV35</v>
      </c>
      <c r="N17" s="44" t="str">
        <f t="shared" si="2"/>
        <v>East London Runners</v>
      </c>
      <c r="O17" s="44" t="str">
        <f t="shared" si="3"/>
        <v>F</v>
      </c>
      <c r="P17" s="46">
        <f t="shared" si="6"/>
        <v>0</v>
      </c>
      <c r="Q17" s="28">
        <v>17</v>
      </c>
      <c r="R17" s="28" t="s">
        <v>84</v>
      </c>
      <c r="S17" s="28" t="s">
        <v>88</v>
      </c>
    </row>
    <row r="18" spans="1:19">
      <c r="A18" s="15">
        <v>17</v>
      </c>
      <c r="B18" s="12" t="s">
        <v>197</v>
      </c>
      <c r="C18" s="20" t="str">
        <f t="shared" si="4"/>
        <v>SW</v>
      </c>
      <c r="D18" s="12" t="s">
        <v>19</v>
      </c>
      <c r="E18" s="4" t="s">
        <v>31</v>
      </c>
      <c r="F18" s="13">
        <v>33</v>
      </c>
      <c r="G18" s="13"/>
      <c r="H18" s="28"/>
      <c r="I18" s="37"/>
      <c r="J18" s="21" t="s">
        <v>80</v>
      </c>
      <c r="K18" s="41" t="str">
        <f t="shared" si="5"/>
        <v/>
      </c>
      <c r="L18" s="44" t="str">
        <f t="shared" si="0"/>
        <v>Ninette Fernandes</v>
      </c>
      <c r="M18" s="44" t="str">
        <f t="shared" si="1"/>
        <v>SW</v>
      </c>
      <c r="N18" s="44" t="str">
        <f t="shared" si="2"/>
        <v>East London Runners</v>
      </c>
      <c r="O18" s="44" t="str">
        <f t="shared" si="3"/>
        <v>F</v>
      </c>
      <c r="P18" s="46">
        <f t="shared" si="6"/>
        <v>0</v>
      </c>
      <c r="Q18" s="28">
        <v>18</v>
      </c>
      <c r="R18" s="28" t="s">
        <v>84</v>
      </c>
      <c r="S18" s="28" t="s">
        <v>88</v>
      </c>
    </row>
    <row r="19" spans="1:19">
      <c r="A19" s="15">
        <v>18</v>
      </c>
      <c r="B19" s="19" t="s">
        <v>198</v>
      </c>
      <c r="C19" s="20" t="str">
        <f t="shared" si="4"/>
        <v>FV35</v>
      </c>
      <c r="D19" s="12" t="s">
        <v>19</v>
      </c>
      <c r="E19" s="4" t="s">
        <v>31</v>
      </c>
      <c r="F19" s="13">
        <v>38</v>
      </c>
      <c r="G19" s="13"/>
      <c r="H19" s="28"/>
      <c r="I19" s="37"/>
      <c r="J19" s="21" t="s">
        <v>67</v>
      </c>
      <c r="K19" s="41" t="str">
        <f t="shared" si="5"/>
        <v/>
      </c>
      <c r="L19" s="44" t="str">
        <f t="shared" si="0"/>
        <v>Joanna Graham</v>
      </c>
      <c r="M19" s="44" t="str">
        <f t="shared" si="1"/>
        <v>FV35</v>
      </c>
      <c r="N19" s="44" t="str">
        <f t="shared" si="2"/>
        <v>East London Runners</v>
      </c>
      <c r="O19" s="44" t="str">
        <f t="shared" si="3"/>
        <v>F</v>
      </c>
      <c r="P19" s="46">
        <f t="shared" si="6"/>
        <v>0</v>
      </c>
      <c r="Q19" s="28">
        <v>19</v>
      </c>
      <c r="R19" s="28" t="s">
        <v>84</v>
      </c>
      <c r="S19" s="28" t="s">
        <v>88</v>
      </c>
    </row>
    <row r="20" spans="1:19">
      <c r="A20" s="15">
        <v>19</v>
      </c>
      <c r="B20" s="12" t="s">
        <v>199</v>
      </c>
      <c r="C20" s="20" t="str">
        <f t="shared" si="4"/>
        <v>FV35</v>
      </c>
      <c r="D20" s="19" t="s">
        <v>19</v>
      </c>
      <c r="E20" s="4" t="s">
        <v>31</v>
      </c>
      <c r="F20" s="13">
        <v>42</v>
      </c>
      <c r="G20" s="27"/>
      <c r="H20" s="28"/>
      <c r="I20" s="37"/>
      <c r="J20" s="21" t="s">
        <v>19</v>
      </c>
      <c r="K20" s="41" t="str">
        <f t="shared" si="5"/>
        <v/>
      </c>
      <c r="L20" s="44" t="str">
        <f t="shared" si="0"/>
        <v>Maud Hodson</v>
      </c>
      <c r="M20" s="44" t="str">
        <f t="shared" si="1"/>
        <v>FV35</v>
      </c>
      <c r="N20" s="44" t="str">
        <f t="shared" si="2"/>
        <v>East London Runners</v>
      </c>
      <c r="O20" s="44" t="str">
        <f t="shared" si="3"/>
        <v>F</v>
      </c>
      <c r="P20" s="46">
        <f t="shared" si="6"/>
        <v>0</v>
      </c>
      <c r="Q20" s="28">
        <v>20</v>
      </c>
      <c r="R20" s="28" t="s">
        <v>84</v>
      </c>
      <c r="S20" s="28" t="s">
        <v>88</v>
      </c>
    </row>
    <row r="21" spans="1:19">
      <c r="A21" s="15">
        <v>20</v>
      </c>
      <c r="B21" s="12" t="s">
        <v>200</v>
      </c>
      <c r="C21" s="20" t="str">
        <f t="shared" si="4"/>
        <v>SW</v>
      </c>
      <c r="D21" s="19" t="s">
        <v>19</v>
      </c>
      <c r="E21" s="4" t="s">
        <v>31</v>
      </c>
      <c r="F21" s="13">
        <v>29</v>
      </c>
      <c r="G21" s="13"/>
      <c r="H21" s="28"/>
      <c r="I21" s="37"/>
      <c r="J21" s="21" t="s">
        <v>78</v>
      </c>
      <c r="K21" s="41" t="str">
        <f t="shared" si="5"/>
        <v/>
      </c>
      <c r="L21" s="44" t="str">
        <f t="shared" si="0"/>
        <v>Laura Jenkin</v>
      </c>
      <c r="M21" s="44" t="str">
        <f t="shared" si="1"/>
        <v>SW</v>
      </c>
      <c r="N21" s="44" t="str">
        <f t="shared" si="2"/>
        <v>East London Runners</v>
      </c>
      <c r="O21" s="44" t="str">
        <f t="shared" si="3"/>
        <v>F</v>
      </c>
      <c r="P21" s="46">
        <f t="shared" si="6"/>
        <v>0</v>
      </c>
      <c r="Q21" s="28">
        <v>21</v>
      </c>
      <c r="R21" s="28" t="s">
        <v>84</v>
      </c>
      <c r="S21" s="28" t="s">
        <v>88</v>
      </c>
    </row>
    <row r="22" spans="1:19">
      <c r="A22" s="15">
        <v>21</v>
      </c>
      <c r="B22" s="12" t="s">
        <v>201</v>
      </c>
      <c r="C22" s="20" t="str">
        <f t="shared" si="4"/>
        <v>FV35</v>
      </c>
      <c r="D22" s="12" t="s">
        <v>19</v>
      </c>
      <c r="E22" s="4" t="s">
        <v>31</v>
      </c>
      <c r="F22" s="13">
        <v>43</v>
      </c>
      <c r="G22" s="13"/>
      <c r="H22" s="28"/>
      <c r="I22" s="37"/>
      <c r="J22" s="21" t="s">
        <v>147</v>
      </c>
      <c r="K22" s="41" t="str">
        <f t="shared" si="5"/>
        <v/>
      </c>
      <c r="L22" s="44" t="str">
        <f t="shared" si="0"/>
        <v>Bernadett Kalmar</v>
      </c>
      <c r="M22" s="44" t="str">
        <f t="shared" si="1"/>
        <v>FV35</v>
      </c>
      <c r="N22" s="44" t="str">
        <f t="shared" si="2"/>
        <v>East London Runners</v>
      </c>
      <c r="O22" s="44" t="str">
        <f t="shared" si="3"/>
        <v>F</v>
      </c>
      <c r="P22" s="46">
        <f t="shared" si="6"/>
        <v>0</v>
      </c>
      <c r="Q22" s="28">
        <v>22</v>
      </c>
      <c r="R22" s="28" t="s">
        <v>84</v>
      </c>
      <c r="S22" s="28" t="s">
        <v>88</v>
      </c>
    </row>
    <row r="23" spans="1:19">
      <c r="A23" s="15">
        <v>22</v>
      </c>
      <c r="B23" s="12" t="s">
        <v>202</v>
      </c>
      <c r="C23" s="20" t="str">
        <f t="shared" si="4"/>
        <v>FV55</v>
      </c>
      <c r="D23" s="12" t="s">
        <v>19</v>
      </c>
      <c r="E23" s="4" t="s">
        <v>31</v>
      </c>
      <c r="F23" s="13">
        <v>55</v>
      </c>
      <c r="G23" s="13"/>
      <c r="H23" s="28"/>
      <c r="I23" s="37"/>
      <c r="J23" s="21" t="s">
        <v>157</v>
      </c>
      <c r="K23" s="41" t="str">
        <f t="shared" si="5"/>
        <v/>
      </c>
      <c r="L23" s="44" t="str">
        <f t="shared" si="0"/>
        <v>Sheila Kennedy</v>
      </c>
      <c r="M23" s="44" t="str">
        <f t="shared" si="1"/>
        <v>FV55</v>
      </c>
      <c r="N23" s="44" t="str">
        <f t="shared" si="2"/>
        <v>East London Runners</v>
      </c>
      <c r="O23" s="44" t="str">
        <f t="shared" si="3"/>
        <v>F</v>
      </c>
      <c r="P23" s="46">
        <f t="shared" si="6"/>
        <v>0</v>
      </c>
      <c r="Q23" s="28">
        <v>23</v>
      </c>
      <c r="R23" s="28" t="s">
        <v>84</v>
      </c>
      <c r="S23" s="28" t="s">
        <v>88</v>
      </c>
    </row>
    <row r="24" spans="1:19">
      <c r="A24" s="15">
        <v>23</v>
      </c>
      <c r="B24" s="12" t="s">
        <v>203</v>
      </c>
      <c r="C24" s="20" t="str">
        <f t="shared" si="4"/>
        <v>SW</v>
      </c>
      <c r="D24" s="12" t="s">
        <v>19</v>
      </c>
      <c r="E24" s="4" t="s">
        <v>31</v>
      </c>
      <c r="F24" s="13">
        <v>29</v>
      </c>
      <c r="G24" s="13"/>
      <c r="H24" s="28"/>
      <c r="I24" s="37"/>
      <c r="J24" s="21" t="s">
        <v>162</v>
      </c>
      <c r="K24" s="41" t="str">
        <f t="shared" si="5"/>
        <v/>
      </c>
      <c r="L24" s="44" t="str">
        <f t="shared" si="0"/>
        <v>Karen Lawlor</v>
      </c>
      <c r="M24" s="44" t="str">
        <f t="shared" si="1"/>
        <v>SW</v>
      </c>
      <c r="N24" s="44" t="str">
        <f t="shared" si="2"/>
        <v>East London Runners</v>
      </c>
      <c r="O24" s="44" t="str">
        <f t="shared" si="3"/>
        <v>F</v>
      </c>
      <c r="P24" s="46">
        <f t="shared" si="6"/>
        <v>0</v>
      </c>
      <c r="Q24" s="28">
        <v>24</v>
      </c>
      <c r="R24" s="28" t="s">
        <v>84</v>
      </c>
      <c r="S24" s="28" t="s">
        <v>88</v>
      </c>
    </row>
    <row r="25" spans="1:19">
      <c r="A25" s="15">
        <v>24</v>
      </c>
      <c r="B25" s="12" t="s">
        <v>204</v>
      </c>
      <c r="C25" s="20" t="str">
        <f t="shared" si="4"/>
        <v>FV35</v>
      </c>
      <c r="D25" s="12" t="s">
        <v>19</v>
      </c>
      <c r="E25" s="4" t="s">
        <v>31</v>
      </c>
      <c r="F25" s="13">
        <v>38</v>
      </c>
      <c r="G25" s="27"/>
      <c r="H25" s="28"/>
      <c r="I25" s="34"/>
      <c r="J25" s="22" t="s">
        <v>60</v>
      </c>
      <c r="K25" s="41" t="str">
        <f t="shared" si="5"/>
        <v/>
      </c>
      <c r="L25" s="44" t="str">
        <f t="shared" si="0"/>
        <v>Ava Lee</v>
      </c>
      <c r="M25" s="44" t="str">
        <f t="shared" si="1"/>
        <v>FV35</v>
      </c>
      <c r="N25" s="44" t="str">
        <f t="shared" si="2"/>
        <v>East London Runners</v>
      </c>
      <c r="O25" s="44" t="str">
        <f t="shared" si="3"/>
        <v>F</v>
      </c>
      <c r="P25" s="46">
        <f t="shared" si="6"/>
        <v>0</v>
      </c>
      <c r="Q25" s="28">
        <v>25</v>
      </c>
      <c r="R25" s="28" t="s">
        <v>84</v>
      </c>
      <c r="S25" s="28" t="s">
        <v>88</v>
      </c>
    </row>
    <row r="26" spans="1:19">
      <c r="A26" s="15">
        <v>25</v>
      </c>
      <c r="B26" s="12" t="s">
        <v>205</v>
      </c>
      <c r="C26" s="20" t="str">
        <f t="shared" si="4"/>
        <v>FV45</v>
      </c>
      <c r="D26" s="12" t="s">
        <v>19</v>
      </c>
      <c r="E26" s="4" t="s">
        <v>31</v>
      </c>
      <c r="F26" s="13">
        <v>47</v>
      </c>
      <c r="G26" s="13"/>
      <c r="H26" s="28"/>
      <c r="I26" s="37"/>
      <c r="J26" s="21" t="s">
        <v>160</v>
      </c>
      <c r="K26" s="41" t="str">
        <f t="shared" si="5"/>
        <v/>
      </c>
      <c r="L26" s="44" t="str">
        <f t="shared" si="0"/>
        <v>Karen Levison</v>
      </c>
      <c r="M26" s="44" t="str">
        <f t="shared" si="1"/>
        <v>FV45</v>
      </c>
      <c r="N26" s="44" t="str">
        <f t="shared" si="2"/>
        <v>East London Runners</v>
      </c>
      <c r="O26" s="44" t="str">
        <f t="shared" si="3"/>
        <v>F</v>
      </c>
      <c r="P26" s="46">
        <f t="shared" si="6"/>
        <v>0</v>
      </c>
      <c r="Q26" s="28">
        <v>26</v>
      </c>
      <c r="R26" s="28" t="s">
        <v>84</v>
      </c>
      <c r="S26" s="28" t="s">
        <v>88</v>
      </c>
    </row>
    <row r="27" spans="1:19">
      <c r="A27" s="15">
        <v>26</v>
      </c>
      <c r="B27" s="12" t="s">
        <v>206</v>
      </c>
      <c r="C27" s="20" t="str">
        <f t="shared" si="4"/>
        <v>FV45</v>
      </c>
      <c r="D27" s="19" t="s">
        <v>19</v>
      </c>
      <c r="E27" s="4" t="s">
        <v>31</v>
      </c>
      <c r="F27" s="13">
        <v>52</v>
      </c>
      <c r="G27" s="13"/>
      <c r="H27" s="28"/>
      <c r="I27" s="34"/>
      <c r="J27" s="22" t="s">
        <v>58</v>
      </c>
      <c r="K27" s="41" t="str">
        <f t="shared" si="5"/>
        <v/>
      </c>
      <c r="L27" s="44" t="str">
        <f t="shared" si="0"/>
        <v>Caroline Moore</v>
      </c>
      <c r="M27" s="44" t="str">
        <f t="shared" si="1"/>
        <v>FV45</v>
      </c>
      <c r="N27" s="44" t="str">
        <f t="shared" si="2"/>
        <v>East London Runners</v>
      </c>
      <c r="O27" s="44" t="str">
        <f t="shared" si="3"/>
        <v>F</v>
      </c>
      <c r="P27" s="46">
        <f t="shared" si="6"/>
        <v>0</v>
      </c>
      <c r="Q27" s="28">
        <v>27</v>
      </c>
      <c r="R27" s="28" t="s">
        <v>84</v>
      </c>
      <c r="S27" s="28" t="s">
        <v>88</v>
      </c>
    </row>
    <row r="28" spans="1:19">
      <c r="A28" s="15">
        <v>27</v>
      </c>
      <c r="B28" s="12" t="s">
        <v>207</v>
      </c>
      <c r="C28" s="20" t="str">
        <f t="shared" si="4"/>
        <v>FV45</v>
      </c>
      <c r="D28" s="19" t="s">
        <v>19</v>
      </c>
      <c r="E28" s="4" t="s">
        <v>31</v>
      </c>
      <c r="F28" s="13">
        <v>46</v>
      </c>
      <c r="G28" s="13"/>
      <c r="H28" s="28"/>
      <c r="I28" s="37"/>
      <c r="J28" s="21" t="s">
        <v>159</v>
      </c>
      <c r="K28" s="41" t="str">
        <f t="shared" si="5"/>
        <v/>
      </c>
      <c r="L28" s="44" t="str">
        <f t="shared" si="0"/>
        <v>Tina Nieman Da Costa</v>
      </c>
      <c r="M28" s="44" t="str">
        <f t="shared" si="1"/>
        <v>FV45</v>
      </c>
      <c r="N28" s="44" t="str">
        <f t="shared" si="2"/>
        <v>East London Runners</v>
      </c>
      <c r="O28" s="44" t="str">
        <f t="shared" si="3"/>
        <v>F</v>
      </c>
      <c r="P28" s="46">
        <f t="shared" si="6"/>
        <v>0</v>
      </c>
      <c r="Q28" s="28">
        <v>29</v>
      </c>
      <c r="R28" s="28" t="s">
        <v>84</v>
      </c>
      <c r="S28" s="28" t="s">
        <v>88</v>
      </c>
    </row>
    <row r="29" spans="1:19">
      <c r="A29" s="15">
        <v>28</v>
      </c>
      <c r="B29" s="19" t="s">
        <v>208</v>
      </c>
      <c r="C29" s="20" t="str">
        <f t="shared" si="4"/>
        <v>SW</v>
      </c>
      <c r="D29" s="12" t="s">
        <v>19</v>
      </c>
      <c r="E29" s="4" t="s">
        <v>31</v>
      </c>
      <c r="F29" s="13">
        <v>25</v>
      </c>
      <c r="G29" s="13"/>
      <c r="H29" s="28"/>
      <c r="I29" s="37"/>
      <c r="J29" s="21" t="s">
        <v>144</v>
      </c>
      <c r="K29" s="41" t="str">
        <f t="shared" si="5"/>
        <v/>
      </c>
      <c r="L29" s="44" t="str">
        <f t="shared" si="0"/>
        <v>Laura Owen</v>
      </c>
      <c r="M29" s="44" t="str">
        <f t="shared" si="1"/>
        <v>SW</v>
      </c>
      <c r="N29" s="44" t="str">
        <f t="shared" si="2"/>
        <v>East London Runners</v>
      </c>
      <c r="O29" s="44" t="str">
        <f t="shared" si="3"/>
        <v>F</v>
      </c>
      <c r="P29" s="46">
        <f t="shared" si="6"/>
        <v>0</v>
      </c>
      <c r="Q29" s="28">
        <v>30</v>
      </c>
      <c r="R29" s="28" t="s">
        <v>84</v>
      </c>
      <c r="S29" s="28" t="s">
        <v>88</v>
      </c>
    </row>
    <row r="30" spans="1:19">
      <c r="A30" s="15">
        <v>29</v>
      </c>
      <c r="B30" s="12" t="s">
        <v>209</v>
      </c>
      <c r="C30" s="20" t="str">
        <f t="shared" si="4"/>
        <v>SW</v>
      </c>
      <c r="D30" s="19" t="s">
        <v>19</v>
      </c>
      <c r="E30" s="4" t="s">
        <v>31</v>
      </c>
      <c r="F30" s="13">
        <v>25</v>
      </c>
      <c r="G30" s="13"/>
      <c r="H30" s="28"/>
      <c r="I30" s="37"/>
      <c r="J30" s="21" t="s">
        <v>18</v>
      </c>
      <c r="K30" s="41" t="str">
        <f t="shared" si="5"/>
        <v/>
      </c>
      <c r="L30" s="44" t="str">
        <f t="shared" si="0"/>
        <v>Claire Parker</v>
      </c>
      <c r="M30" s="44" t="str">
        <f t="shared" si="1"/>
        <v>SW</v>
      </c>
      <c r="N30" s="44" t="str">
        <f t="shared" si="2"/>
        <v>East London Runners</v>
      </c>
      <c r="O30" s="44" t="str">
        <f t="shared" si="3"/>
        <v>F</v>
      </c>
      <c r="P30" s="46">
        <f t="shared" si="6"/>
        <v>0</v>
      </c>
      <c r="Q30" s="28">
        <v>31</v>
      </c>
      <c r="R30" s="28" t="s">
        <v>84</v>
      </c>
      <c r="S30" s="28" t="s">
        <v>88</v>
      </c>
    </row>
    <row r="31" spans="1:19">
      <c r="A31" s="15">
        <v>30</v>
      </c>
      <c r="B31" s="12" t="s">
        <v>210</v>
      </c>
      <c r="C31" s="20" t="str">
        <f t="shared" si="4"/>
        <v>SW</v>
      </c>
      <c r="D31" s="19" t="s">
        <v>19</v>
      </c>
      <c r="E31" s="4" t="s">
        <v>31</v>
      </c>
      <c r="F31" s="13">
        <v>27</v>
      </c>
      <c r="G31" s="13"/>
      <c r="H31" s="28"/>
      <c r="I31" s="37"/>
      <c r="J31" s="21" t="s">
        <v>146</v>
      </c>
      <c r="K31" s="41" t="str">
        <f t="shared" si="5"/>
        <v/>
      </c>
      <c r="L31" s="44" t="str">
        <f t="shared" si="0"/>
        <v>Celia Payaneeandee</v>
      </c>
      <c r="M31" s="44" t="str">
        <f t="shared" si="1"/>
        <v>SW</v>
      </c>
      <c r="N31" s="44" t="str">
        <f t="shared" si="2"/>
        <v>East London Runners</v>
      </c>
      <c r="O31" s="44" t="str">
        <f t="shared" si="3"/>
        <v>F</v>
      </c>
      <c r="P31" s="46">
        <f t="shared" si="6"/>
        <v>0</v>
      </c>
      <c r="Q31" s="28">
        <v>32</v>
      </c>
      <c r="R31" s="28" t="s">
        <v>84</v>
      </c>
      <c r="S31" s="28" t="s">
        <v>88</v>
      </c>
    </row>
    <row r="32" spans="1:19">
      <c r="A32" s="15">
        <v>31</v>
      </c>
      <c r="B32" s="12" t="s">
        <v>211</v>
      </c>
      <c r="C32" s="20" t="str">
        <f t="shared" si="4"/>
        <v>FV35</v>
      </c>
      <c r="D32" s="19" t="s">
        <v>19</v>
      </c>
      <c r="E32" s="4" t="s">
        <v>31</v>
      </c>
      <c r="F32" s="13">
        <v>35</v>
      </c>
      <c r="G32" s="13"/>
      <c r="H32" s="28"/>
      <c r="I32" s="37"/>
      <c r="J32" s="21" t="s">
        <v>154</v>
      </c>
      <c r="K32" s="41" t="str">
        <f t="shared" si="5"/>
        <v/>
      </c>
      <c r="L32" s="44" t="str">
        <f t="shared" si="0"/>
        <v>Natalie Powell</v>
      </c>
      <c r="M32" s="44" t="str">
        <f t="shared" si="1"/>
        <v>FV35</v>
      </c>
      <c r="N32" s="44" t="str">
        <f t="shared" si="2"/>
        <v>East London Runners</v>
      </c>
      <c r="O32" s="44" t="str">
        <f t="shared" si="3"/>
        <v>F</v>
      </c>
      <c r="P32" s="46">
        <f t="shared" si="6"/>
        <v>0</v>
      </c>
      <c r="Q32" s="28">
        <v>33</v>
      </c>
      <c r="R32" s="28" t="s">
        <v>84</v>
      </c>
      <c r="S32" s="28" t="s">
        <v>88</v>
      </c>
    </row>
    <row r="33" spans="1:19">
      <c r="A33" s="15">
        <v>32</v>
      </c>
      <c r="B33" s="12" t="s">
        <v>212</v>
      </c>
      <c r="C33" s="20" t="str">
        <f t="shared" si="4"/>
        <v>FV35</v>
      </c>
      <c r="D33" s="19" t="s">
        <v>19</v>
      </c>
      <c r="E33" s="4" t="s">
        <v>31</v>
      </c>
      <c r="F33" s="13">
        <v>41</v>
      </c>
      <c r="G33" s="13"/>
      <c r="H33" s="28"/>
      <c r="I33" s="37"/>
      <c r="J33" s="21" t="s">
        <v>153</v>
      </c>
      <c r="K33" s="41" t="str">
        <f t="shared" si="5"/>
        <v/>
      </c>
      <c r="L33" s="44" t="str">
        <f t="shared" si="0"/>
        <v>Sharon Springfield</v>
      </c>
      <c r="M33" s="44" t="str">
        <f t="shared" si="1"/>
        <v>FV35</v>
      </c>
      <c r="N33" s="44" t="str">
        <f t="shared" si="2"/>
        <v>East London Runners</v>
      </c>
      <c r="O33" s="44" t="str">
        <f t="shared" si="3"/>
        <v>F</v>
      </c>
      <c r="P33" s="46">
        <f t="shared" si="6"/>
        <v>0</v>
      </c>
      <c r="Q33" s="28">
        <v>34</v>
      </c>
      <c r="R33" s="28" t="s">
        <v>84</v>
      </c>
      <c r="S33" s="28" t="s">
        <v>88</v>
      </c>
    </row>
    <row r="34" spans="1:19">
      <c r="A34" s="17">
        <v>33</v>
      </c>
      <c r="B34" s="12" t="s">
        <v>373</v>
      </c>
      <c r="C34" s="20" t="str">
        <f t="shared" si="4"/>
        <v>SW</v>
      </c>
      <c r="D34" s="12" t="s">
        <v>19</v>
      </c>
      <c r="E34" s="4" t="s">
        <v>31</v>
      </c>
      <c r="F34" s="13">
        <v>26</v>
      </c>
      <c r="G34" s="13"/>
      <c r="H34" s="28"/>
      <c r="I34" s="37"/>
      <c r="J34" s="21" t="s">
        <v>141</v>
      </c>
      <c r="K34" s="41" t="str">
        <f t="shared" si="5"/>
        <v/>
      </c>
      <c r="L34" s="44" t="str">
        <f t="shared" ref="L34:L48" si="7">IF(LEN(B34)&lt;1,"",B34)</f>
        <v>Natasha Tweedie</v>
      </c>
      <c r="M34" s="44" t="str">
        <f t="shared" ref="M34:M48" si="8">IF(LEN(C34)&lt;1,"",C34)</f>
        <v>SW</v>
      </c>
      <c r="N34" s="44" t="str">
        <f t="shared" si="2"/>
        <v>East London Runners</v>
      </c>
      <c r="O34" s="44" t="str">
        <f t="shared" si="3"/>
        <v>F</v>
      </c>
      <c r="P34" s="46">
        <f t="shared" si="6"/>
        <v>0</v>
      </c>
      <c r="Q34" s="28">
        <v>35</v>
      </c>
      <c r="R34" s="28" t="s">
        <v>84</v>
      </c>
      <c r="S34" s="28" t="s">
        <v>89</v>
      </c>
    </row>
    <row r="35" spans="1:19">
      <c r="A35" s="15">
        <v>34</v>
      </c>
      <c r="B35" s="12" t="s">
        <v>213</v>
      </c>
      <c r="C35" s="20" t="str">
        <f t="shared" si="4"/>
        <v>FV55</v>
      </c>
      <c r="D35" s="12" t="s">
        <v>50</v>
      </c>
      <c r="E35" s="4" t="s">
        <v>31</v>
      </c>
      <c r="F35" s="13">
        <v>56</v>
      </c>
      <c r="G35" s="13"/>
      <c r="H35" s="28"/>
      <c r="I35" s="34"/>
      <c r="J35" s="22" t="s">
        <v>50</v>
      </c>
      <c r="K35" s="41" t="str">
        <f t="shared" si="5"/>
        <v/>
      </c>
      <c r="L35" s="44" t="str">
        <f t="shared" si="7"/>
        <v>Denise Broom</v>
      </c>
      <c r="M35" s="44" t="str">
        <f t="shared" si="8"/>
        <v>FV55</v>
      </c>
      <c r="N35" s="44" t="str">
        <f t="shared" si="2"/>
        <v>Havering 90 Joggers</v>
      </c>
      <c r="O35" s="44" t="str">
        <f t="shared" si="3"/>
        <v>F</v>
      </c>
      <c r="P35" s="46">
        <f t="shared" si="6"/>
        <v>0</v>
      </c>
      <c r="Q35" s="28">
        <v>36</v>
      </c>
      <c r="R35" s="28" t="s">
        <v>84</v>
      </c>
      <c r="S35" s="28" t="s">
        <v>89</v>
      </c>
    </row>
    <row r="36" spans="1:19">
      <c r="A36" s="15">
        <v>35</v>
      </c>
      <c r="B36" s="12" t="s">
        <v>214</v>
      </c>
      <c r="C36" s="20" t="str">
        <f t="shared" si="4"/>
        <v>SW</v>
      </c>
      <c r="D36" s="12" t="s">
        <v>50</v>
      </c>
      <c r="E36" s="4" t="s">
        <v>31</v>
      </c>
      <c r="F36" s="13">
        <v>33</v>
      </c>
      <c r="G36" s="13"/>
      <c r="H36" s="28"/>
      <c r="I36" s="34"/>
      <c r="J36" s="22" t="s">
        <v>52</v>
      </c>
      <c r="K36" s="41" t="str">
        <f t="shared" si="5"/>
        <v/>
      </c>
      <c r="L36" s="44" t="str">
        <f t="shared" si="7"/>
        <v>Victoria Bryant</v>
      </c>
      <c r="M36" s="44" t="str">
        <f t="shared" si="8"/>
        <v>SW</v>
      </c>
      <c r="N36" s="44" t="str">
        <f t="shared" si="2"/>
        <v>Havering 90 Joggers</v>
      </c>
      <c r="O36" s="44" t="str">
        <f t="shared" si="3"/>
        <v>F</v>
      </c>
      <c r="P36" s="46">
        <f t="shared" si="6"/>
        <v>0</v>
      </c>
      <c r="Q36" s="28">
        <v>37</v>
      </c>
      <c r="R36" s="28" t="s">
        <v>84</v>
      </c>
      <c r="S36" s="28" t="s">
        <v>89</v>
      </c>
    </row>
    <row r="37" spans="1:19">
      <c r="A37" s="15">
        <v>36</v>
      </c>
      <c r="B37" s="12" t="s">
        <v>215</v>
      </c>
      <c r="C37" s="20" t="str">
        <f t="shared" si="4"/>
        <v>FV45</v>
      </c>
      <c r="D37" s="12" t="s">
        <v>50</v>
      </c>
      <c r="E37" s="4" t="s">
        <v>31</v>
      </c>
      <c r="F37" s="13">
        <v>54</v>
      </c>
      <c r="G37" s="13"/>
      <c r="H37" s="28"/>
      <c r="I37" s="37"/>
      <c r="J37" s="21" t="s">
        <v>152</v>
      </c>
      <c r="K37" s="41" t="str">
        <f t="shared" si="5"/>
        <v/>
      </c>
      <c r="L37" s="44" t="str">
        <f t="shared" si="7"/>
        <v>Collette Dooner</v>
      </c>
      <c r="M37" s="44" t="str">
        <f t="shared" si="8"/>
        <v>FV45</v>
      </c>
      <c r="N37" s="44" t="str">
        <f t="shared" si="2"/>
        <v>Havering 90 Joggers</v>
      </c>
      <c r="O37" s="44" t="str">
        <f t="shared" si="3"/>
        <v>F</v>
      </c>
      <c r="P37" s="46">
        <f t="shared" si="6"/>
        <v>0</v>
      </c>
      <c r="Q37" s="28">
        <v>38</v>
      </c>
      <c r="R37" s="28" t="s">
        <v>84</v>
      </c>
      <c r="S37" s="28" t="s">
        <v>89</v>
      </c>
    </row>
    <row r="38" spans="1:19">
      <c r="A38" s="15">
        <v>37</v>
      </c>
      <c r="B38" s="12" t="s">
        <v>216</v>
      </c>
      <c r="C38" s="20" t="str">
        <f t="shared" si="4"/>
        <v>FV45</v>
      </c>
      <c r="D38" s="12" t="s">
        <v>50</v>
      </c>
      <c r="E38" s="4" t="s">
        <v>31</v>
      </c>
      <c r="F38" s="13">
        <v>50</v>
      </c>
      <c r="G38" s="13"/>
      <c r="H38" s="28"/>
      <c r="I38" s="37"/>
      <c r="J38" s="21" t="s">
        <v>169</v>
      </c>
      <c r="K38" s="41" t="str">
        <f t="shared" si="5"/>
        <v/>
      </c>
      <c r="L38" s="44" t="str">
        <f t="shared" si="7"/>
        <v>Carol Dooner</v>
      </c>
      <c r="M38" s="44" t="str">
        <f t="shared" si="8"/>
        <v>FV45</v>
      </c>
      <c r="N38" s="44" t="str">
        <f t="shared" si="2"/>
        <v>Havering 90 Joggers</v>
      </c>
      <c r="O38" s="44" t="str">
        <f t="shared" si="3"/>
        <v>F</v>
      </c>
      <c r="P38" s="46">
        <f t="shared" si="6"/>
        <v>0</v>
      </c>
      <c r="Q38" s="28">
        <v>39</v>
      </c>
      <c r="R38" s="28" t="s">
        <v>84</v>
      </c>
      <c r="S38" s="28" t="s">
        <v>89</v>
      </c>
    </row>
    <row r="39" spans="1:19">
      <c r="A39" s="15">
        <v>38</v>
      </c>
      <c r="B39" s="12" t="s">
        <v>217</v>
      </c>
      <c r="C39" s="20" t="str">
        <f t="shared" si="4"/>
        <v>FV45</v>
      </c>
      <c r="D39" s="12" t="s">
        <v>50</v>
      </c>
      <c r="E39" s="4" t="s">
        <v>31</v>
      </c>
      <c r="F39" s="13">
        <v>51</v>
      </c>
      <c r="G39" s="13"/>
      <c r="H39" s="28"/>
      <c r="I39" s="37"/>
      <c r="J39" s="21" t="s">
        <v>139</v>
      </c>
      <c r="K39" s="41" t="str">
        <f t="shared" si="5"/>
        <v/>
      </c>
      <c r="L39" s="44" t="str">
        <f t="shared" si="7"/>
        <v>Sharon Dooner</v>
      </c>
      <c r="M39" s="44" t="str">
        <f t="shared" si="8"/>
        <v>FV45</v>
      </c>
      <c r="N39" s="44" t="str">
        <f t="shared" si="2"/>
        <v>Havering 90 Joggers</v>
      </c>
      <c r="O39" s="44" t="str">
        <f t="shared" si="3"/>
        <v>F</v>
      </c>
      <c r="P39" s="46">
        <f t="shared" si="6"/>
        <v>0</v>
      </c>
      <c r="Q39" s="28">
        <v>40</v>
      </c>
      <c r="R39" s="28" t="s">
        <v>85</v>
      </c>
      <c r="S39" s="28" t="s">
        <v>89</v>
      </c>
    </row>
    <row r="40" spans="1:19">
      <c r="A40" s="15">
        <v>39</v>
      </c>
      <c r="B40" s="12" t="s">
        <v>218</v>
      </c>
      <c r="C40" s="20" t="str">
        <f t="shared" si="4"/>
        <v>FV45</v>
      </c>
      <c r="D40" s="12" t="s">
        <v>50</v>
      </c>
      <c r="E40" s="4" t="s">
        <v>31</v>
      </c>
      <c r="F40" s="13">
        <v>51</v>
      </c>
      <c r="G40" s="13"/>
      <c r="H40" s="28"/>
      <c r="I40" s="37"/>
      <c r="J40" s="21" t="s">
        <v>75</v>
      </c>
      <c r="K40" s="41" t="str">
        <f t="shared" si="5"/>
        <v/>
      </c>
      <c r="L40" s="44" t="str">
        <f t="shared" si="7"/>
        <v>Yvonne Hagan</v>
      </c>
      <c r="M40" s="44" t="str">
        <f t="shared" si="8"/>
        <v>FV45</v>
      </c>
      <c r="N40" s="44" t="str">
        <f t="shared" si="2"/>
        <v>Havering 90 Joggers</v>
      </c>
      <c r="O40" s="44" t="str">
        <f t="shared" si="3"/>
        <v>F</v>
      </c>
      <c r="P40" s="46">
        <f t="shared" si="6"/>
        <v>0</v>
      </c>
      <c r="Q40" s="28">
        <v>41</v>
      </c>
      <c r="R40" s="28" t="s">
        <v>85</v>
      </c>
      <c r="S40" s="28" t="s">
        <v>89</v>
      </c>
    </row>
    <row r="41" spans="1:19">
      <c r="A41" s="15">
        <v>40</v>
      </c>
      <c r="B41" s="12" t="s">
        <v>219</v>
      </c>
      <c r="C41" s="20" t="str">
        <f t="shared" si="4"/>
        <v>FV35</v>
      </c>
      <c r="D41" s="12" t="s">
        <v>50</v>
      </c>
      <c r="E41" s="4" t="s">
        <v>31</v>
      </c>
      <c r="F41" s="13">
        <v>43</v>
      </c>
      <c r="G41" s="13"/>
      <c r="H41" s="28"/>
      <c r="I41" s="37"/>
      <c r="J41" s="21" t="s">
        <v>155</v>
      </c>
      <c r="K41" s="41" t="str">
        <f t="shared" si="5"/>
        <v/>
      </c>
      <c r="L41" s="44" t="str">
        <f t="shared" si="7"/>
        <v>Katie Mansfield</v>
      </c>
      <c r="M41" s="44" t="str">
        <f t="shared" si="8"/>
        <v>FV35</v>
      </c>
      <c r="N41" s="44" t="str">
        <f t="shared" si="2"/>
        <v>Havering 90 Joggers</v>
      </c>
      <c r="O41" s="44" t="str">
        <f t="shared" si="3"/>
        <v>F</v>
      </c>
      <c r="P41" s="46">
        <f t="shared" si="6"/>
        <v>0</v>
      </c>
      <c r="Q41" s="28">
        <v>42</v>
      </c>
      <c r="R41" s="28" t="s">
        <v>85</v>
      </c>
      <c r="S41" s="28" t="s">
        <v>89</v>
      </c>
    </row>
    <row r="42" spans="1:19">
      <c r="A42" s="17">
        <v>41</v>
      </c>
      <c r="B42" s="12" t="s">
        <v>220</v>
      </c>
      <c r="C42" s="20" t="str">
        <f t="shared" si="4"/>
        <v>FV35</v>
      </c>
      <c r="D42" s="12" t="s">
        <v>50</v>
      </c>
      <c r="E42" s="4" t="s">
        <v>31</v>
      </c>
      <c r="F42" s="13">
        <v>40</v>
      </c>
      <c r="G42" s="13"/>
      <c r="H42" s="28"/>
      <c r="I42" s="37"/>
      <c r="J42" s="21" t="s">
        <v>173</v>
      </c>
      <c r="K42" s="41" t="str">
        <f t="shared" si="5"/>
        <v/>
      </c>
      <c r="L42" s="44" t="str">
        <f t="shared" si="7"/>
        <v>Joanne Reeves</v>
      </c>
      <c r="M42" s="44" t="str">
        <f t="shared" si="8"/>
        <v>FV35</v>
      </c>
      <c r="N42" s="44" t="str">
        <f t="shared" si="2"/>
        <v>Havering 90 Joggers</v>
      </c>
      <c r="O42" s="44" t="str">
        <f t="shared" si="3"/>
        <v>F</v>
      </c>
      <c r="P42" s="46">
        <f t="shared" si="6"/>
        <v>0</v>
      </c>
      <c r="Q42" s="28">
        <v>43</v>
      </c>
      <c r="R42" s="28" t="s">
        <v>85</v>
      </c>
      <c r="S42" s="28" t="s">
        <v>89</v>
      </c>
    </row>
    <row r="43" spans="1:19">
      <c r="A43" s="15">
        <v>42</v>
      </c>
      <c r="B43" s="12" t="s">
        <v>221</v>
      </c>
      <c r="C43" s="20" t="str">
        <f t="shared" si="4"/>
        <v>FV55</v>
      </c>
      <c r="D43" s="12" t="s">
        <v>50</v>
      </c>
      <c r="E43" s="4" t="s">
        <v>31</v>
      </c>
      <c r="F43" s="13">
        <v>58</v>
      </c>
      <c r="G43" s="13"/>
      <c r="H43" s="28"/>
      <c r="I43" s="37"/>
      <c r="J43" s="21" t="s">
        <v>161</v>
      </c>
      <c r="K43" s="41" t="str">
        <f t="shared" si="5"/>
        <v/>
      </c>
      <c r="L43" s="44" t="str">
        <f t="shared" si="7"/>
        <v>Hazel Winston</v>
      </c>
      <c r="M43" s="44" t="str">
        <f t="shared" si="8"/>
        <v>FV55</v>
      </c>
      <c r="N43" s="44" t="str">
        <f t="shared" si="2"/>
        <v>Havering 90 Joggers</v>
      </c>
      <c r="O43" s="44" t="str">
        <f t="shared" si="3"/>
        <v>F</v>
      </c>
      <c r="P43" s="46">
        <f t="shared" si="6"/>
        <v>0</v>
      </c>
      <c r="Q43" s="28">
        <v>44</v>
      </c>
      <c r="R43" s="28" t="s">
        <v>85</v>
      </c>
      <c r="S43" s="28" t="s">
        <v>89</v>
      </c>
    </row>
    <row r="44" spans="1:19">
      <c r="A44" s="17">
        <v>43</v>
      </c>
      <c r="B44" s="12" t="s">
        <v>222</v>
      </c>
      <c r="C44" s="20" t="str">
        <f t="shared" si="4"/>
        <v>FV55</v>
      </c>
      <c r="D44" s="12" t="s">
        <v>49</v>
      </c>
      <c r="E44" s="4" t="s">
        <v>31</v>
      </c>
      <c r="F44" s="13">
        <v>62</v>
      </c>
      <c r="G44" s="13"/>
      <c r="H44" s="28"/>
      <c r="I44" s="34"/>
      <c r="J44" s="22" t="s">
        <v>54</v>
      </c>
      <c r="K44" s="41" t="str">
        <f t="shared" si="5"/>
        <v/>
      </c>
      <c r="L44" s="44" t="str">
        <f t="shared" si="7"/>
        <v>Timi Selon Veerasamy</v>
      </c>
      <c r="M44" s="44" t="str">
        <f t="shared" si="8"/>
        <v>FV55</v>
      </c>
      <c r="N44" s="44" t="str">
        <f t="shared" si="2"/>
        <v>Dagenham 88</v>
      </c>
      <c r="O44" s="44" t="str">
        <f t="shared" si="3"/>
        <v>F</v>
      </c>
      <c r="P44" s="46">
        <f t="shared" si="6"/>
        <v>0</v>
      </c>
      <c r="Q44" s="28">
        <v>45</v>
      </c>
      <c r="R44" s="28" t="s">
        <v>85</v>
      </c>
      <c r="S44" s="28" t="s">
        <v>90</v>
      </c>
    </row>
    <row r="45" spans="1:19">
      <c r="A45" s="15">
        <v>44</v>
      </c>
      <c r="B45" s="12" t="s">
        <v>223</v>
      </c>
      <c r="C45" s="20" t="str">
        <f t="shared" si="4"/>
        <v>SW</v>
      </c>
      <c r="D45" s="12" t="s">
        <v>49</v>
      </c>
      <c r="E45" s="4" t="s">
        <v>31</v>
      </c>
      <c r="F45" s="13">
        <v>34</v>
      </c>
      <c r="G45" s="13"/>
      <c r="H45" s="28"/>
      <c r="I45" s="38"/>
      <c r="J45" s="23" t="s">
        <v>165</v>
      </c>
      <c r="K45" s="41" t="str">
        <f t="shared" si="5"/>
        <v/>
      </c>
      <c r="L45" s="44" t="str">
        <f t="shared" si="7"/>
        <v>Jennifer Akroyd</v>
      </c>
      <c r="M45" s="44" t="str">
        <f t="shared" si="8"/>
        <v>SW</v>
      </c>
      <c r="N45" s="44" t="str">
        <f t="shared" ref="N45:N53" si="9">D45</f>
        <v>Dagenham 88</v>
      </c>
      <c r="O45" s="44" t="str">
        <f t="shared" ref="O45:O53" si="10">IF(LEN(E45)&lt;1,"",E45)</f>
        <v>F</v>
      </c>
      <c r="P45" s="46">
        <f t="shared" si="6"/>
        <v>0</v>
      </c>
      <c r="Q45" s="28">
        <v>46</v>
      </c>
      <c r="R45" s="28" t="s">
        <v>85</v>
      </c>
      <c r="S45" s="28" t="s">
        <v>90</v>
      </c>
    </row>
    <row r="46" spans="1:19">
      <c r="A46" s="15">
        <v>45</v>
      </c>
      <c r="B46" s="12" t="s">
        <v>224</v>
      </c>
      <c r="C46" s="20" t="str">
        <f t="shared" si="4"/>
        <v>SW</v>
      </c>
      <c r="D46" s="12" t="s">
        <v>49</v>
      </c>
      <c r="E46" s="4" t="s">
        <v>31</v>
      </c>
      <c r="F46" s="13">
        <v>32</v>
      </c>
      <c r="G46" s="13"/>
      <c r="H46" s="28"/>
      <c r="I46" s="37"/>
      <c r="J46" s="21" t="s">
        <v>142</v>
      </c>
      <c r="K46" s="41" t="str">
        <f t="shared" si="5"/>
        <v/>
      </c>
      <c r="L46" s="44" t="str">
        <f t="shared" si="7"/>
        <v>Suzanne Castle</v>
      </c>
      <c r="M46" s="44" t="str">
        <f t="shared" si="8"/>
        <v>SW</v>
      </c>
      <c r="N46" s="44" t="str">
        <f t="shared" si="9"/>
        <v>Dagenham 88</v>
      </c>
      <c r="O46" s="44" t="str">
        <f t="shared" si="10"/>
        <v>F</v>
      </c>
      <c r="P46" s="46">
        <f t="shared" si="6"/>
        <v>0</v>
      </c>
      <c r="Q46" s="28">
        <v>47</v>
      </c>
      <c r="R46" s="28" t="s">
        <v>85</v>
      </c>
      <c r="S46" s="28" t="s">
        <v>90</v>
      </c>
    </row>
    <row r="47" spans="1:19">
      <c r="A47" s="17">
        <v>46</v>
      </c>
      <c r="B47" s="12" t="s">
        <v>225</v>
      </c>
      <c r="C47" s="20" t="str">
        <f t="shared" si="4"/>
        <v>FV45</v>
      </c>
      <c r="D47" s="12" t="s">
        <v>49</v>
      </c>
      <c r="E47" s="4" t="s">
        <v>31</v>
      </c>
      <c r="F47" s="13">
        <v>48</v>
      </c>
      <c r="G47" s="13"/>
      <c r="H47" s="28"/>
      <c r="I47" s="37"/>
      <c r="J47" s="21" t="s">
        <v>167</v>
      </c>
      <c r="K47" s="41" t="str">
        <f t="shared" si="5"/>
        <v/>
      </c>
      <c r="L47" s="44" t="str">
        <f t="shared" si="7"/>
        <v>Anne Duggan</v>
      </c>
      <c r="M47" s="44" t="str">
        <f t="shared" si="8"/>
        <v>FV45</v>
      </c>
      <c r="N47" s="44" t="str">
        <f t="shared" si="9"/>
        <v>Dagenham 88</v>
      </c>
      <c r="O47" s="44" t="str">
        <f t="shared" si="10"/>
        <v>F</v>
      </c>
      <c r="P47" s="46">
        <f t="shared" si="6"/>
        <v>0</v>
      </c>
      <c r="Q47" s="28">
        <v>48</v>
      </c>
      <c r="R47" s="28" t="s">
        <v>85</v>
      </c>
      <c r="S47" s="28" t="s">
        <v>90</v>
      </c>
    </row>
    <row r="48" spans="1:19">
      <c r="A48" s="15">
        <v>47</v>
      </c>
      <c r="B48" s="12" t="s">
        <v>226</v>
      </c>
      <c r="C48" s="20" t="str">
        <f t="shared" si="4"/>
        <v>FV45</v>
      </c>
      <c r="D48" s="12" t="s">
        <v>56</v>
      </c>
      <c r="E48" s="4" t="s">
        <v>31</v>
      </c>
      <c r="F48" s="13">
        <v>49</v>
      </c>
      <c r="G48" s="13"/>
      <c r="H48" s="28"/>
      <c r="I48" s="37"/>
      <c r="J48" s="21" t="s">
        <v>21</v>
      </c>
      <c r="K48" s="41" t="str">
        <f t="shared" si="5"/>
        <v/>
      </c>
      <c r="L48" s="44" t="str">
        <f t="shared" si="7"/>
        <v>Alison Fryatt</v>
      </c>
      <c r="M48" s="44" t="str">
        <f t="shared" si="8"/>
        <v>FV45</v>
      </c>
      <c r="N48" s="44" t="str">
        <f t="shared" si="9"/>
        <v>Barking Road Runners</v>
      </c>
      <c r="O48" s="44" t="str">
        <f t="shared" si="10"/>
        <v>F</v>
      </c>
      <c r="P48" s="46">
        <f t="shared" si="6"/>
        <v>0</v>
      </c>
      <c r="Q48" s="28">
        <v>49</v>
      </c>
      <c r="R48" s="28" t="s">
        <v>85</v>
      </c>
      <c r="S48" s="28" t="s">
        <v>90</v>
      </c>
    </row>
    <row r="49" spans="1:19">
      <c r="A49" s="15">
        <v>48</v>
      </c>
      <c r="B49" s="12" t="s">
        <v>378</v>
      </c>
      <c r="C49" s="20" t="str">
        <f t="shared" si="4"/>
        <v/>
      </c>
      <c r="D49" s="12"/>
      <c r="E49" s="4"/>
      <c r="F49" s="13"/>
      <c r="G49" s="13"/>
      <c r="H49" s="28"/>
      <c r="I49" s="37"/>
      <c r="J49" s="21" t="s">
        <v>168</v>
      </c>
      <c r="K49" s="41" t="str">
        <f t="shared" si="5"/>
        <v/>
      </c>
      <c r="L49" s="44" t="str">
        <f t="shared" ref="L49:L70" si="11">IF(LEN(B49)&lt;1,"",B49)</f>
        <v>NO LONGER RUNNING</v>
      </c>
      <c r="M49" s="44" t="str">
        <f t="shared" ref="M49:M70" si="12">IF(LEN(C49)&lt;1,"",C49)</f>
        <v/>
      </c>
      <c r="N49" s="44">
        <f t="shared" si="9"/>
        <v>0</v>
      </c>
      <c r="O49" s="44" t="str">
        <f t="shared" si="10"/>
        <v/>
      </c>
      <c r="P49" s="46">
        <f t="shared" si="6"/>
        <v>0</v>
      </c>
      <c r="Q49" s="28">
        <v>50</v>
      </c>
      <c r="R49" s="28" t="s">
        <v>86</v>
      </c>
      <c r="S49" s="28" t="s">
        <v>90</v>
      </c>
    </row>
    <row r="50" spans="1:19">
      <c r="A50" s="15">
        <v>49</v>
      </c>
      <c r="B50" s="12" t="s">
        <v>227</v>
      </c>
      <c r="C50" s="20" t="str">
        <f t="shared" si="4"/>
        <v>FV35</v>
      </c>
      <c r="D50" s="12" t="s">
        <v>56</v>
      </c>
      <c r="E50" s="4" t="s">
        <v>31</v>
      </c>
      <c r="F50" s="13">
        <v>42</v>
      </c>
      <c r="G50" s="13"/>
      <c r="H50" s="28"/>
      <c r="I50" s="37"/>
      <c r="J50" s="21" t="s">
        <v>22</v>
      </c>
      <c r="K50" s="41" t="str">
        <f t="shared" si="5"/>
        <v/>
      </c>
      <c r="L50" s="44" t="str">
        <f t="shared" si="11"/>
        <v>Vicky Cooper</v>
      </c>
      <c r="M50" s="44" t="str">
        <f t="shared" si="12"/>
        <v>FV35</v>
      </c>
      <c r="N50" s="44" t="str">
        <f t="shared" si="9"/>
        <v>Barking Road Runners</v>
      </c>
      <c r="O50" s="44" t="str">
        <f t="shared" si="10"/>
        <v>F</v>
      </c>
      <c r="P50" s="46">
        <f t="shared" si="6"/>
        <v>0</v>
      </c>
      <c r="Q50" s="28">
        <v>51</v>
      </c>
      <c r="R50" s="28" t="s">
        <v>86</v>
      </c>
      <c r="S50" s="28" t="s">
        <v>90</v>
      </c>
    </row>
    <row r="51" spans="1:19">
      <c r="A51" s="15">
        <v>50</v>
      </c>
      <c r="B51" s="12" t="s">
        <v>228</v>
      </c>
      <c r="C51" s="20" t="str">
        <f t="shared" si="4"/>
        <v>FV35</v>
      </c>
      <c r="D51" s="12" t="s">
        <v>139</v>
      </c>
      <c r="E51" s="4" t="s">
        <v>31</v>
      </c>
      <c r="F51" s="13">
        <v>42</v>
      </c>
      <c r="G51" s="13"/>
      <c r="H51" s="28"/>
      <c r="I51" s="34"/>
      <c r="J51" s="22" t="s">
        <v>63</v>
      </c>
      <c r="K51" s="41" t="str">
        <f t="shared" si="5"/>
        <v/>
      </c>
      <c r="L51" s="44" t="str">
        <f t="shared" si="11"/>
        <v>Carol Muir</v>
      </c>
      <c r="M51" s="44" t="str">
        <f t="shared" si="12"/>
        <v>FV35</v>
      </c>
      <c r="N51" s="44" t="str">
        <f t="shared" si="9"/>
        <v>Ilford AC</v>
      </c>
      <c r="O51" s="44" t="str">
        <f t="shared" si="10"/>
        <v>F</v>
      </c>
      <c r="P51" s="46">
        <f t="shared" si="6"/>
        <v>0</v>
      </c>
      <c r="Q51" s="28">
        <v>52</v>
      </c>
      <c r="R51" s="28" t="s">
        <v>86</v>
      </c>
      <c r="S51" s="28" t="s">
        <v>90</v>
      </c>
    </row>
    <row r="52" spans="1:19">
      <c r="A52" s="15">
        <v>77</v>
      </c>
      <c r="B52" s="12" t="s">
        <v>229</v>
      </c>
      <c r="C52" s="20" t="str">
        <f t="shared" si="4"/>
        <v>FV35</v>
      </c>
      <c r="D52" s="12" t="s">
        <v>80</v>
      </c>
      <c r="E52" s="4" t="s">
        <v>31</v>
      </c>
      <c r="F52" s="13">
        <v>37</v>
      </c>
      <c r="G52" s="13"/>
      <c r="H52" s="28"/>
      <c r="I52" s="37"/>
      <c r="J52" s="21" t="s">
        <v>145</v>
      </c>
      <c r="K52" s="41" t="str">
        <f t="shared" si="5"/>
        <v/>
      </c>
      <c r="L52" s="44" t="str">
        <f t="shared" si="11"/>
        <v>Claire Adamson</v>
      </c>
      <c r="M52" s="44" t="str">
        <f t="shared" si="12"/>
        <v>FV35</v>
      </c>
      <c r="N52" s="44" t="str">
        <f t="shared" si="9"/>
        <v>East End Road Runners</v>
      </c>
      <c r="O52" s="44" t="str">
        <f t="shared" si="10"/>
        <v>F</v>
      </c>
      <c r="P52" s="46">
        <f t="shared" si="6"/>
        <v>0</v>
      </c>
      <c r="Q52" s="28">
        <v>53</v>
      </c>
      <c r="R52" s="28" t="s">
        <v>86</v>
      </c>
      <c r="S52" s="28" t="s">
        <v>90</v>
      </c>
    </row>
    <row r="53" spans="1:19">
      <c r="A53" s="17">
        <v>78</v>
      </c>
      <c r="B53" s="12" t="s">
        <v>230</v>
      </c>
      <c r="C53" s="20" t="str">
        <f t="shared" si="4"/>
        <v>FV35</v>
      </c>
      <c r="D53" s="12" t="s">
        <v>80</v>
      </c>
      <c r="E53" s="4" t="s">
        <v>31</v>
      </c>
      <c r="F53" s="13">
        <v>40</v>
      </c>
      <c r="G53" s="13"/>
      <c r="H53" s="28"/>
      <c r="I53" s="37"/>
      <c r="J53" s="21" t="s">
        <v>145</v>
      </c>
      <c r="K53" s="41" t="str">
        <f t="shared" si="5"/>
        <v/>
      </c>
      <c r="L53" s="44" t="str">
        <f t="shared" si="11"/>
        <v>Ruth Ansell</v>
      </c>
      <c r="M53" s="44" t="str">
        <f t="shared" si="12"/>
        <v>FV35</v>
      </c>
      <c r="N53" s="44" t="str">
        <f t="shared" si="9"/>
        <v>East End Road Runners</v>
      </c>
      <c r="O53" s="44" t="str">
        <f t="shared" si="10"/>
        <v>F</v>
      </c>
      <c r="P53" s="46">
        <f t="shared" si="6"/>
        <v>0</v>
      </c>
      <c r="Q53" s="28">
        <v>54</v>
      </c>
      <c r="R53" s="28" t="s">
        <v>86</v>
      </c>
      <c r="S53" s="28" t="s">
        <v>90</v>
      </c>
    </row>
    <row r="54" spans="1:19">
      <c r="A54" s="17">
        <v>79</v>
      </c>
      <c r="B54" s="12" t="s">
        <v>231</v>
      </c>
      <c r="C54" s="20" t="str">
        <f t="shared" si="4"/>
        <v>FV55</v>
      </c>
      <c r="D54" s="12" t="s">
        <v>80</v>
      </c>
      <c r="E54" s="4" t="s">
        <v>31</v>
      </c>
      <c r="F54" s="13">
        <v>60</v>
      </c>
      <c r="G54" s="13"/>
      <c r="H54" s="28"/>
      <c r="I54" s="34"/>
      <c r="J54" s="22" t="s">
        <v>66</v>
      </c>
      <c r="K54" s="41" t="str">
        <f t="shared" si="5"/>
        <v/>
      </c>
      <c r="L54" s="44" t="str">
        <f t="shared" si="11"/>
        <v>Catherine Apps</v>
      </c>
      <c r="M54" s="44" t="str">
        <f t="shared" si="12"/>
        <v>FV55</v>
      </c>
      <c r="N54" s="44"/>
      <c r="O54" s="44"/>
      <c r="P54" s="46">
        <f t="shared" si="6"/>
        <v>0</v>
      </c>
      <c r="Q54" s="28">
        <v>55</v>
      </c>
      <c r="R54" s="28" t="s">
        <v>86</v>
      </c>
      <c r="S54" s="28" t="s">
        <v>91</v>
      </c>
    </row>
    <row r="55" spans="1:19">
      <c r="A55" s="15">
        <v>80</v>
      </c>
      <c r="B55" s="12" t="s">
        <v>232</v>
      </c>
      <c r="C55" s="20" t="str">
        <f t="shared" si="4"/>
        <v>SW</v>
      </c>
      <c r="D55" s="12" t="s">
        <v>80</v>
      </c>
      <c r="E55" s="4" t="s">
        <v>31</v>
      </c>
      <c r="F55" s="13">
        <v>32</v>
      </c>
      <c r="G55" s="13"/>
      <c r="H55" s="28"/>
      <c r="I55" s="37"/>
      <c r="J55" s="21" t="s">
        <v>76</v>
      </c>
      <c r="K55" s="41" t="str">
        <f t="shared" si="5"/>
        <v/>
      </c>
      <c r="L55" s="44" t="str">
        <f t="shared" si="11"/>
        <v>Emma Baldwin</v>
      </c>
      <c r="M55" s="44" t="str">
        <f t="shared" si="12"/>
        <v>SW</v>
      </c>
      <c r="N55" s="44" t="str">
        <f t="shared" ref="N55:N70" si="13">D55</f>
        <v>East End Road Runners</v>
      </c>
      <c r="O55" s="44" t="str">
        <f t="shared" ref="O55:O71" si="14">IF(LEN(E55)&lt;1,"",E55)</f>
        <v>F</v>
      </c>
      <c r="P55" s="46">
        <f t="shared" si="6"/>
        <v>0</v>
      </c>
      <c r="Q55" s="28">
        <v>56</v>
      </c>
      <c r="R55" s="28" t="s">
        <v>86</v>
      </c>
      <c r="S55" s="28" t="s">
        <v>91</v>
      </c>
    </row>
    <row r="56" spans="1:19">
      <c r="A56" s="15">
        <v>81</v>
      </c>
      <c r="B56" s="12" t="s">
        <v>233</v>
      </c>
      <c r="C56" s="20" t="str">
        <f t="shared" si="4"/>
        <v>SW</v>
      </c>
      <c r="D56" s="12" t="s">
        <v>80</v>
      </c>
      <c r="E56" s="4" t="s">
        <v>31</v>
      </c>
      <c r="F56" s="13">
        <v>28</v>
      </c>
      <c r="G56" s="13"/>
      <c r="H56" s="28"/>
      <c r="I56" s="37"/>
      <c r="J56" s="21" t="s">
        <v>74</v>
      </c>
      <c r="K56" s="41" t="str">
        <f t="shared" si="5"/>
        <v/>
      </c>
      <c r="L56" s="44" t="str">
        <f t="shared" si="11"/>
        <v>Lydia Fenny</v>
      </c>
      <c r="M56" s="44" t="str">
        <f t="shared" si="12"/>
        <v>SW</v>
      </c>
      <c r="N56" s="44" t="str">
        <f t="shared" si="13"/>
        <v>East End Road Runners</v>
      </c>
      <c r="O56" s="44" t="str">
        <f t="shared" si="14"/>
        <v>F</v>
      </c>
      <c r="P56" s="46">
        <f t="shared" si="6"/>
        <v>0</v>
      </c>
      <c r="Q56" s="28">
        <v>57</v>
      </c>
      <c r="R56" s="28" t="s">
        <v>86</v>
      </c>
      <c r="S56" s="28" t="s">
        <v>91</v>
      </c>
    </row>
    <row r="57" spans="1:19">
      <c r="A57" s="17">
        <v>82</v>
      </c>
      <c r="B57" s="12" t="s">
        <v>234</v>
      </c>
      <c r="C57" s="20" t="str">
        <f t="shared" si="4"/>
        <v>SW</v>
      </c>
      <c r="D57" s="12" t="s">
        <v>80</v>
      </c>
      <c r="E57" s="4" t="s">
        <v>31</v>
      </c>
      <c r="F57" s="13">
        <v>29</v>
      </c>
      <c r="G57" s="13"/>
      <c r="H57" s="28"/>
      <c r="I57" s="37"/>
      <c r="J57" s="21" t="s">
        <v>172</v>
      </c>
      <c r="K57" s="41" t="str">
        <f t="shared" si="5"/>
        <v/>
      </c>
      <c r="L57" s="44" t="str">
        <f t="shared" si="11"/>
        <v>Celine Homsey</v>
      </c>
      <c r="M57" s="44" t="str">
        <f t="shared" si="12"/>
        <v>SW</v>
      </c>
      <c r="N57" s="44" t="str">
        <f t="shared" si="13"/>
        <v>East End Road Runners</v>
      </c>
      <c r="O57" s="44" t="str">
        <f t="shared" si="14"/>
        <v>F</v>
      </c>
      <c r="P57" s="46">
        <f t="shared" si="6"/>
        <v>0</v>
      </c>
      <c r="Q57" s="28">
        <v>58</v>
      </c>
      <c r="R57" s="28" t="s">
        <v>86</v>
      </c>
      <c r="S57" s="28" t="s">
        <v>91</v>
      </c>
    </row>
    <row r="58" spans="1:19">
      <c r="A58" s="15">
        <v>83</v>
      </c>
      <c r="B58" s="12" t="s">
        <v>235</v>
      </c>
      <c r="C58" s="20" t="str">
        <f t="shared" si="4"/>
        <v>FV35</v>
      </c>
      <c r="D58" s="12" t="s">
        <v>80</v>
      </c>
      <c r="E58" s="4" t="s">
        <v>31</v>
      </c>
      <c r="F58" s="13">
        <v>36</v>
      </c>
      <c r="G58" s="13"/>
      <c r="H58" s="28"/>
      <c r="I58" s="37"/>
      <c r="J58" s="21" t="s">
        <v>92</v>
      </c>
      <c r="K58" s="41" t="str">
        <f t="shared" si="5"/>
        <v/>
      </c>
      <c r="L58" s="44" t="str">
        <f t="shared" si="11"/>
        <v>Lucy Johnson</v>
      </c>
      <c r="M58" s="44" t="str">
        <f t="shared" si="12"/>
        <v>FV35</v>
      </c>
      <c r="N58" s="44" t="str">
        <f t="shared" si="13"/>
        <v>East End Road Runners</v>
      </c>
      <c r="O58" s="44" t="str">
        <f t="shared" si="14"/>
        <v>F</v>
      </c>
      <c r="P58" s="46">
        <f t="shared" si="6"/>
        <v>0</v>
      </c>
      <c r="Q58" s="28">
        <v>59</v>
      </c>
      <c r="R58" s="28" t="s">
        <v>86</v>
      </c>
      <c r="S58" s="28" t="s">
        <v>91</v>
      </c>
    </row>
    <row r="59" spans="1:19">
      <c r="A59" s="15">
        <v>84</v>
      </c>
      <c r="B59" s="12" t="s">
        <v>437</v>
      </c>
      <c r="C59" s="20" t="str">
        <f t="shared" si="4"/>
        <v>SW</v>
      </c>
      <c r="D59" s="12" t="s">
        <v>80</v>
      </c>
      <c r="E59" s="4" t="s">
        <v>31</v>
      </c>
      <c r="F59" s="13">
        <v>27</v>
      </c>
      <c r="G59" s="13"/>
      <c r="H59" s="28"/>
      <c r="I59" s="34"/>
      <c r="J59" s="22" t="s">
        <v>61</v>
      </c>
      <c r="K59" s="41" t="str">
        <f t="shared" si="5"/>
        <v/>
      </c>
      <c r="L59" s="44" t="str">
        <f t="shared" si="11"/>
        <v>Heather Mclarnon</v>
      </c>
      <c r="M59" s="44" t="str">
        <f t="shared" si="12"/>
        <v>SW</v>
      </c>
      <c r="N59" s="44" t="str">
        <f t="shared" si="13"/>
        <v>East End Road Runners</v>
      </c>
      <c r="O59" s="44" t="str">
        <f t="shared" si="14"/>
        <v>F</v>
      </c>
      <c r="P59" s="46">
        <f t="shared" si="6"/>
        <v>0</v>
      </c>
      <c r="Q59" s="28">
        <v>60</v>
      </c>
      <c r="R59" s="28" t="s">
        <v>87</v>
      </c>
      <c r="S59" s="28" t="s">
        <v>91</v>
      </c>
    </row>
    <row r="60" spans="1:19">
      <c r="A60" s="15">
        <v>85</v>
      </c>
      <c r="B60" s="12" t="s">
        <v>236</v>
      </c>
      <c r="C60" s="20" t="str">
        <f t="shared" si="4"/>
        <v>FV45</v>
      </c>
      <c r="D60" s="12" t="s">
        <v>80</v>
      </c>
      <c r="E60" s="4" t="s">
        <v>31</v>
      </c>
      <c r="F60" s="13">
        <v>50</v>
      </c>
      <c r="G60" s="13"/>
      <c r="H60" s="28"/>
      <c r="I60" s="34"/>
      <c r="J60" s="22" t="s">
        <v>53</v>
      </c>
      <c r="K60" s="41" t="str">
        <f t="shared" si="5"/>
        <v/>
      </c>
      <c r="L60" s="44" t="str">
        <f t="shared" si="11"/>
        <v>Sherry Moran</v>
      </c>
      <c r="M60" s="44" t="str">
        <f t="shared" si="12"/>
        <v>FV45</v>
      </c>
      <c r="N60" s="44" t="str">
        <f t="shared" si="13"/>
        <v>East End Road Runners</v>
      </c>
      <c r="O60" s="44" t="str">
        <f t="shared" si="14"/>
        <v>F</v>
      </c>
      <c r="P60" s="46">
        <f t="shared" si="6"/>
        <v>0</v>
      </c>
      <c r="Q60" s="28">
        <v>61</v>
      </c>
      <c r="R60" s="28" t="s">
        <v>87</v>
      </c>
      <c r="S60" s="28" t="s">
        <v>91</v>
      </c>
    </row>
    <row r="61" spans="1:19">
      <c r="A61" s="15">
        <v>86</v>
      </c>
      <c r="B61" s="12" t="s">
        <v>237</v>
      </c>
      <c r="C61" s="20" t="str">
        <f t="shared" si="4"/>
        <v>SW</v>
      </c>
      <c r="D61" s="12" t="s">
        <v>80</v>
      </c>
      <c r="E61" s="4" t="s">
        <v>31</v>
      </c>
      <c r="F61" s="13">
        <v>32</v>
      </c>
      <c r="G61" s="13"/>
      <c r="H61" s="28"/>
      <c r="I61" s="37"/>
      <c r="J61" s="21" t="s">
        <v>72</v>
      </c>
      <c r="K61" s="41" t="str">
        <f t="shared" si="5"/>
        <v/>
      </c>
      <c r="L61" s="44" t="str">
        <f t="shared" si="11"/>
        <v>Isabel Oakes</v>
      </c>
      <c r="M61" s="44" t="str">
        <f t="shared" si="12"/>
        <v>SW</v>
      </c>
      <c r="N61" s="44" t="str">
        <f t="shared" si="13"/>
        <v>East End Road Runners</v>
      </c>
      <c r="O61" s="44" t="str">
        <f t="shared" si="14"/>
        <v>F</v>
      </c>
      <c r="P61" s="46">
        <f t="shared" si="6"/>
        <v>0</v>
      </c>
      <c r="Q61" s="28">
        <v>62</v>
      </c>
      <c r="R61" s="28" t="s">
        <v>87</v>
      </c>
      <c r="S61" s="28" t="s">
        <v>91</v>
      </c>
    </row>
    <row r="62" spans="1:19">
      <c r="A62" s="15">
        <v>87</v>
      </c>
      <c r="B62" s="12" t="s">
        <v>238</v>
      </c>
      <c r="C62" s="20" t="str">
        <f t="shared" si="4"/>
        <v>FV45</v>
      </c>
      <c r="D62" s="12" t="s">
        <v>80</v>
      </c>
      <c r="E62" s="4" t="s">
        <v>31</v>
      </c>
      <c r="F62" s="13">
        <v>53</v>
      </c>
      <c r="G62" s="13"/>
      <c r="H62" s="28"/>
      <c r="I62" s="37"/>
      <c r="J62" s="21" t="s">
        <v>77</v>
      </c>
      <c r="K62" s="41" t="str">
        <f t="shared" si="5"/>
        <v/>
      </c>
      <c r="L62" s="44" t="str">
        <f t="shared" si="11"/>
        <v>Dini Patel</v>
      </c>
      <c r="M62" s="44" t="str">
        <f t="shared" si="12"/>
        <v>FV45</v>
      </c>
      <c r="N62" s="44" t="str">
        <f t="shared" si="13"/>
        <v>East End Road Runners</v>
      </c>
      <c r="O62" s="44" t="str">
        <f t="shared" si="14"/>
        <v>F</v>
      </c>
      <c r="P62" s="46">
        <f t="shared" si="6"/>
        <v>0</v>
      </c>
      <c r="Q62" s="28">
        <v>63</v>
      </c>
      <c r="R62" s="28" t="s">
        <v>87</v>
      </c>
      <c r="S62" s="28" t="s">
        <v>91</v>
      </c>
    </row>
    <row r="63" spans="1:19">
      <c r="A63" s="15">
        <v>88</v>
      </c>
      <c r="B63" s="12" t="s">
        <v>239</v>
      </c>
      <c r="C63" s="20" t="str">
        <f t="shared" si="4"/>
        <v>FV35</v>
      </c>
      <c r="D63" s="12" t="s">
        <v>80</v>
      </c>
      <c r="E63" s="4" t="s">
        <v>31</v>
      </c>
      <c r="F63" s="13">
        <v>38</v>
      </c>
      <c r="G63" s="13"/>
      <c r="H63" s="28"/>
      <c r="I63" s="37"/>
      <c r="J63" s="21" t="s">
        <v>70</v>
      </c>
      <c r="K63" s="41" t="str">
        <f t="shared" si="5"/>
        <v/>
      </c>
      <c r="L63" s="44" t="str">
        <f t="shared" si="11"/>
        <v>Louise Sinon</v>
      </c>
      <c r="M63" s="44" t="str">
        <f t="shared" si="12"/>
        <v>FV35</v>
      </c>
      <c r="N63" s="44" t="str">
        <f t="shared" si="13"/>
        <v>East End Road Runners</v>
      </c>
      <c r="O63" s="44" t="str">
        <f t="shared" si="14"/>
        <v>F</v>
      </c>
      <c r="P63" s="46">
        <f t="shared" si="6"/>
        <v>0</v>
      </c>
      <c r="Q63" s="28">
        <v>64</v>
      </c>
      <c r="R63" s="28" t="s">
        <v>87</v>
      </c>
      <c r="S63" s="28" t="s">
        <v>91</v>
      </c>
    </row>
    <row r="64" spans="1:19">
      <c r="A64" s="15">
        <v>89</v>
      </c>
      <c r="B64" s="12" t="s">
        <v>240</v>
      </c>
      <c r="C64" s="20" t="str">
        <f t="shared" si="4"/>
        <v>FV35</v>
      </c>
      <c r="D64" s="12" t="s">
        <v>80</v>
      </c>
      <c r="E64" s="4" t="s">
        <v>31</v>
      </c>
      <c r="F64" s="13">
        <v>39</v>
      </c>
      <c r="G64" s="13"/>
      <c r="H64" s="28"/>
      <c r="I64" s="34"/>
      <c r="J64" s="22" t="s">
        <v>59</v>
      </c>
      <c r="K64" s="41" t="str">
        <f t="shared" si="5"/>
        <v/>
      </c>
      <c r="L64" s="44" t="str">
        <f t="shared" si="11"/>
        <v>Natalie Traylen</v>
      </c>
      <c r="M64" s="44" t="str">
        <f t="shared" si="12"/>
        <v>FV35</v>
      </c>
      <c r="N64" s="44" t="str">
        <f t="shared" si="13"/>
        <v>East End Road Runners</v>
      </c>
      <c r="O64" s="44" t="str">
        <f t="shared" si="14"/>
        <v>F</v>
      </c>
      <c r="P64" s="46">
        <f t="shared" si="6"/>
        <v>0</v>
      </c>
      <c r="Q64" s="28">
        <v>65</v>
      </c>
      <c r="R64" s="28" t="s">
        <v>87</v>
      </c>
      <c r="S64" s="28" t="s">
        <v>91</v>
      </c>
    </row>
    <row r="65" spans="1:19">
      <c r="A65" s="15">
        <v>64</v>
      </c>
      <c r="B65" s="12" t="s">
        <v>241</v>
      </c>
      <c r="C65" s="20" t="str">
        <f t="shared" si="4"/>
        <v>FV55</v>
      </c>
      <c r="D65" s="12" t="s">
        <v>139</v>
      </c>
      <c r="E65" s="4" t="s">
        <v>31</v>
      </c>
      <c r="F65" s="13">
        <v>58</v>
      </c>
      <c r="G65" s="13"/>
      <c r="H65" s="28"/>
      <c r="I65" s="37"/>
      <c r="J65" s="21" t="s">
        <v>170</v>
      </c>
      <c r="K65" s="41" t="str">
        <f t="shared" si="5"/>
        <v/>
      </c>
      <c r="L65" s="44" t="str">
        <f t="shared" si="11"/>
        <v>Breege Nordin</v>
      </c>
      <c r="M65" s="44" t="str">
        <f t="shared" si="12"/>
        <v>FV55</v>
      </c>
      <c r="N65" s="44" t="str">
        <f t="shared" si="13"/>
        <v>Ilford AC</v>
      </c>
      <c r="O65" s="44" t="str">
        <f t="shared" si="14"/>
        <v>F</v>
      </c>
      <c r="P65" s="46">
        <f t="shared" si="6"/>
        <v>0</v>
      </c>
      <c r="Q65" s="28">
        <v>66</v>
      </c>
      <c r="R65" s="28" t="s">
        <v>87</v>
      </c>
      <c r="S65" s="28" t="s">
        <v>91</v>
      </c>
    </row>
    <row r="66" spans="1:19">
      <c r="A66" s="15">
        <v>65</v>
      </c>
      <c r="B66" s="12" t="s">
        <v>242</v>
      </c>
      <c r="C66" s="20" t="str">
        <f t="shared" si="4"/>
        <v>FV35</v>
      </c>
      <c r="D66" s="12" t="s">
        <v>60</v>
      </c>
      <c r="E66" s="4" t="s">
        <v>31</v>
      </c>
      <c r="F66" s="13">
        <v>44</v>
      </c>
      <c r="G66" s="13"/>
      <c r="H66" s="28"/>
      <c r="I66" s="37"/>
      <c r="J66" s="21" t="s">
        <v>20</v>
      </c>
      <c r="K66" s="41" t="str">
        <f t="shared" ref="K66:K71" si="15">IF(ISERROR(CONCATENATE(LEFT(L66,3),MID(L66,(FIND(",",L66)+2),3))),"",CONCATENATE(LEFT(L66,3),MID(L66,(FIND(",",L66)+2),3)))</f>
        <v/>
      </c>
      <c r="L66" s="44" t="str">
        <f t="shared" si="11"/>
        <v>Louise Ward</v>
      </c>
      <c r="M66" s="44" t="str">
        <f t="shared" si="12"/>
        <v>FV35</v>
      </c>
      <c r="N66" s="44" t="str">
        <f t="shared" si="13"/>
        <v>Eton Manor</v>
      </c>
      <c r="O66" s="44" t="str">
        <f t="shared" si="14"/>
        <v>F</v>
      </c>
      <c r="P66" s="46">
        <f t="shared" si="6"/>
        <v>0</v>
      </c>
      <c r="Q66" s="28">
        <v>67</v>
      </c>
      <c r="R66" s="28" t="s">
        <v>87</v>
      </c>
      <c r="S66" s="28" t="s">
        <v>91</v>
      </c>
    </row>
    <row r="67" spans="1:19">
      <c r="A67" s="15">
        <v>66</v>
      </c>
      <c r="B67" s="12" t="s">
        <v>243</v>
      </c>
      <c r="C67" s="20" t="str">
        <f t="shared" ref="C67:C130" si="16">IF(AND(E67="M",F67&lt;&gt;""),LOOKUP(F67,$Q$1:$Q$100,$R$1:$R$100),IF(AND(E67="F",F67&lt;&gt;""),LOOKUP(F67,$Q$1:$Q$100,$S$1:$S$100),""))</f>
        <v>FV45</v>
      </c>
      <c r="D67" s="12" t="s">
        <v>60</v>
      </c>
      <c r="E67" s="4" t="s">
        <v>31</v>
      </c>
      <c r="F67" s="13">
        <v>49</v>
      </c>
      <c r="G67" s="13"/>
      <c r="H67" s="28"/>
      <c r="I67" s="37"/>
      <c r="J67" s="21" t="s">
        <v>164</v>
      </c>
      <c r="K67" s="41" t="str">
        <f t="shared" si="15"/>
        <v/>
      </c>
      <c r="L67" s="44" t="str">
        <f t="shared" si="11"/>
        <v>Jane Stichbury</v>
      </c>
      <c r="M67" s="44" t="str">
        <f t="shared" si="12"/>
        <v>FV45</v>
      </c>
      <c r="N67" s="44" t="str">
        <f t="shared" si="13"/>
        <v>Eton Manor</v>
      </c>
      <c r="O67" s="44" t="str">
        <f t="shared" si="14"/>
        <v>F</v>
      </c>
      <c r="P67" s="46">
        <f>G67</f>
        <v>0</v>
      </c>
      <c r="Q67" s="28">
        <v>68</v>
      </c>
      <c r="R67" s="28" t="s">
        <v>87</v>
      </c>
      <c r="S67" s="28" t="s">
        <v>91</v>
      </c>
    </row>
    <row r="68" spans="1:19">
      <c r="A68" s="15">
        <v>67</v>
      </c>
      <c r="B68" s="12" t="s">
        <v>244</v>
      </c>
      <c r="C68" s="20" t="str">
        <f t="shared" si="16"/>
        <v>FV45</v>
      </c>
      <c r="D68" s="12" t="s">
        <v>56</v>
      </c>
      <c r="E68" s="4" t="s">
        <v>31</v>
      </c>
      <c r="F68" s="13">
        <v>45</v>
      </c>
      <c r="G68" s="13"/>
      <c r="H68" s="28"/>
      <c r="I68" s="37"/>
      <c r="J68" s="21" t="s">
        <v>16</v>
      </c>
      <c r="K68" s="41" t="str">
        <f t="shared" si="15"/>
        <v/>
      </c>
      <c r="L68" s="44" t="str">
        <f t="shared" si="11"/>
        <v>Vicki Groves</v>
      </c>
      <c r="M68" s="44" t="str">
        <f t="shared" si="12"/>
        <v>FV45</v>
      </c>
      <c r="N68" s="44" t="str">
        <f t="shared" si="13"/>
        <v>Barking Road Runners</v>
      </c>
      <c r="O68" s="44" t="str">
        <f t="shared" si="14"/>
        <v>F</v>
      </c>
      <c r="P68" s="46">
        <f>G68</f>
        <v>0</v>
      </c>
      <c r="Q68" s="28">
        <v>69</v>
      </c>
      <c r="R68" s="28" t="s">
        <v>87</v>
      </c>
      <c r="S68" s="28" t="s">
        <v>91</v>
      </c>
    </row>
    <row r="69" spans="1:19">
      <c r="A69" s="15">
        <v>68</v>
      </c>
      <c r="B69" s="12" t="s">
        <v>245</v>
      </c>
      <c r="C69" s="20" t="str">
        <f t="shared" si="16"/>
        <v>SW</v>
      </c>
      <c r="D69" s="12" t="s">
        <v>60</v>
      </c>
      <c r="E69" s="4" t="s">
        <v>31</v>
      </c>
      <c r="F69" s="13">
        <v>32</v>
      </c>
      <c r="G69" s="13"/>
      <c r="H69" s="28"/>
      <c r="I69" s="37"/>
      <c r="J69" s="21" t="s">
        <v>79</v>
      </c>
      <c r="K69" s="41" t="str">
        <f t="shared" si="15"/>
        <v/>
      </c>
      <c r="L69" s="44" t="str">
        <f t="shared" si="11"/>
        <v>Jennifer Hall</v>
      </c>
      <c r="M69" s="44" t="str">
        <f t="shared" si="12"/>
        <v>SW</v>
      </c>
      <c r="N69" s="44" t="str">
        <f t="shared" si="13"/>
        <v>Eton Manor</v>
      </c>
      <c r="O69" s="44" t="str">
        <f t="shared" si="14"/>
        <v>F</v>
      </c>
      <c r="P69" s="46">
        <f>G69</f>
        <v>0</v>
      </c>
      <c r="Q69" s="28">
        <v>70</v>
      </c>
      <c r="R69" s="28" t="s">
        <v>87</v>
      </c>
      <c r="S69" s="28" t="s">
        <v>91</v>
      </c>
    </row>
    <row r="70" spans="1:19">
      <c r="A70" s="15">
        <v>69</v>
      </c>
      <c r="B70" s="12" t="s">
        <v>246</v>
      </c>
      <c r="C70" s="20" t="str">
        <f t="shared" si="16"/>
        <v>SW</v>
      </c>
      <c r="D70" s="12" t="s">
        <v>80</v>
      </c>
      <c r="E70" s="4" t="s">
        <v>31</v>
      </c>
      <c r="F70" s="13">
        <v>23</v>
      </c>
      <c r="G70" s="13"/>
      <c r="H70" s="28"/>
      <c r="I70" s="37"/>
      <c r="J70" s="21" t="s">
        <v>149</v>
      </c>
      <c r="K70" s="41" t="str">
        <f t="shared" si="15"/>
        <v/>
      </c>
      <c r="L70" s="44" t="str">
        <f t="shared" si="11"/>
        <v>Katherine Kimber</v>
      </c>
      <c r="M70" s="44" t="str">
        <f t="shared" si="12"/>
        <v>SW</v>
      </c>
      <c r="N70" s="44" t="str">
        <f t="shared" si="13"/>
        <v>East End Road Runners</v>
      </c>
      <c r="O70" s="44" t="str">
        <f t="shared" si="14"/>
        <v>F</v>
      </c>
      <c r="P70" s="46">
        <f>G70</f>
        <v>0</v>
      </c>
      <c r="Q70" s="28">
        <v>71</v>
      </c>
      <c r="R70" s="28" t="s">
        <v>87</v>
      </c>
      <c r="S70" s="28" t="s">
        <v>91</v>
      </c>
    </row>
    <row r="71" spans="1:19">
      <c r="A71" s="15">
        <v>70</v>
      </c>
      <c r="B71" s="12" t="s">
        <v>247</v>
      </c>
      <c r="C71" s="20" t="str">
        <f t="shared" si="16"/>
        <v>FV45</v>
      </c>
      <c r="D71" s="12" t="s">
        <v>21</v>
      </c>
      <c r="E71" s="4" t="s">
        <v>31</v>
      </c>
      <c r="F71" s="13">
        <v>50</v>
      </c>
      <c r="G71" s="13"/>
      <c r="H71" s="28"/>
      <c r="I71" s="37"/>
      <c r="J71" s="21" t="s">
        <v>171</v>
      </c>
      <c r="K71" s="41" t="str">
        <f t="shared" si="15"/>
        <v/>
      </c>
      <c r="L71" s="44" t="str">
        <f>IF(LEN(B72)&lt;1,"",B72)</f>
        <v>Elizabeth Hall</v>
      </c>
      <c r="M71" s="44" t="str">
        <f>IF(LEN(C71)&lt;1,"",C71)</f>
        <v>FV45</v>
      </c>
      <c r="N71" s="44" t="str">
        <f>D72</f>
        <v>Orion Harriers</v>
      </c>
      <c r="O71" s="44" t="str">
        <f t="shared" si="14"/>
        <v>F</v>
      </c>
      <c r="P71" s="46">
        <f>G71</f>
        <v>0</v>
      </c>
      <c r="Q71" s="28">
        <v>72</v>
      </c>
      <c r="R71" s="28" t="s">
        <v>87</v>
      </c>
      <c r="S71" s="28" t="s">
        <v>91</v>
      </c>
    </row>
    <row r="72" spans="1:19">
      <c r="A72" s="15">
        <v>71</v>
      </c>
      <c r="B72" s="12" t="s">
        <v>248</v>
      </c>
      <c r="C72" s="20" t="str">
        <f t="shared" si="16"/>
        <v>SW</v>
      </c>
      <c r="D72" s="12" t="s">
        <v>21</v>
      </c>
      <c r="E72" s="4" t="s">
        <v>31</v>
      </c>
      <c r="F72" s="13">
        <v>34</v>
      </c>
      <c r="G72" s="13"/>
      <c r="H72" s="28"/>
      <c r="I72" s="37"/>
      <c r="J72" s="21" t="s">
        <v>150</v>
      </c>
      <c r="K72" s="41" t="str">
        <f t="shared" ref="K72:K135" si="17">IF(ISERROR(CONCATENATE(LEFT(L72,3),MID(L72,(FIND(",",L72)+2),3))),"",CONCATENATE(LEFT(L72,3),MID(L72,(FIND(",",L72)+2),3)))</f>
        <v/>
      </c>
      <c r="L72" s="44" t="str">
        <f t="shared" ref="L72:L135" si="18">IF(LEN(B73)&lt;1,"",B73)</f>
        <v>Lyndsey Jones</v>
      </c>
      <c r="M72" s="44" t="str">
        <f t="shared" ref="M72:M135" si="19">IF(LEN(C72)&lt;1,"",C72)</f>
        <v>SW</v>
      </c>
      <c r="N72" s="44" t="str">
        <f t="shared" ref="N72:N135" si="20">D73</f>
        <v>Orion Harriers</v>
      </c>
      <c r="O72" s="44" t="str">
        <f t="shared" ref="O72:O135" si="21">IF(LEN(E72)&lt;1,"",E72)</f>
        <v>F</v>
      </c>
      <c r="P72" s="46">
        <f t="shared" ref="P72:P135" si="22">G72</f>
        <v>0</v>
      </c>
      <c r="Q72" s="28">
        <v>73</v>
      </c>
      <c r="R72" s="28" t="s">
        <v>87</v>
      </c>
      <c r="S72" s="28" t="s">
        <v>91</v>
      </c>
    </row>
    <row r="73" spans="1:19">
      <c r="A73" s="15">
        <v>72</v>
      </c>
      <c r="B73" s="12" t="s">
        <v>249</v>
      </c>
      <c r="C73" s="20" t="str">
        <f t="shared" si="16"/>
        <v>FV35</v>
      </c>
      <c r="D73" s="12" t="s">
        <v>21</v>
      </c>
      <c r="E73" s="4" t="s">
        <v>31</v>
      </c>
      <c r="F73" s="13">
        <v>43</v>
      </c>
      <c r="G73" s="13"/>
      <c r="H73" s="28"/>
      <c r="I73" s="37"/>
      <c r="J73" s="21" t="s">
        <v>81</v>
      </c>
      <c r="K73" s="41" t="str">
        <f t="shared" si="17"/>
        <v/>
      </c>
      <c r="L73" s="44" t="str">
        <f t="shared" si="18"/>
        <v>Vanessa Stead-Clyne</v>
      </c>
      <c r="M73" s="44" t="str">
        <f t="shared" si="19"/>
        <v>FV35</v>
      </c>
      <c r="N73" s="44" t="str">
        <f t="shared" si="20"/>
        <v>Orion Harriers</v>
      </c>
      <c r="O73" s="44" t="str">
        <f t="shared" si="21"/>
        <v>F</v>
      </c>
      <c r="P73" s="46">
        <f t="shared" si="22"/>
        <v>0</v>
      </c>
      <c r="Q73" s="28">
        <v>74</v>
      </c>
      <c r="R73" s="28" t="s">
        <v>87</v>
      </c>
      <c r="S73" s="28" t="s">
        <v>91</v>
      </c>
    </row>
    <row r="74" spans="1:19">
      <c r="A74" s="15">
        <v>73</v>
      </c>
      <c r="B74" s="12" t="s">
        <v>250</v>
      </c>
      <c r="C74" s="20" t="str">
        <f t="shared" si="16"/>
        <v>FV35</v>
      </c>
      <c r="D74" s="12" t="s">
        <v>21</v>
      </c>
      <c r="E74" s="4" t="s">
        <v>31</v>
      </c>
      <c r="F74" s="13">
        <v>40</v>
      </c>
      <c r="G74" s="13"/>
      <c r="H74" s="28"/>
      <c r="I74" s="34"/>
      <c r="J74" s="22" t="s">
        <v>17</v>
      </c>
      <c r="K74" s="41" t="str">
        <f t="shared" si="17"/>
        <v/>
      </c>
      <c r="L74" s="44" t="str">
        <f t="shared" si="18"/>
        <v>Lisa Thorn</v>
      </c>
      <c r="M74" s="44" t="str">
        <f t="shared" si="19"/>
        <v>FV35</v>
      </c>
      <c r="N74" s="44" t="str">
        <f t="shared" si="20"/>
        <v>Orion Harriers</v>
      </c>
      <c r="O74" s="44" t="str">
        <f t="shared" si="21"/>
        <v>F</v>
      </c>
      <c r="P74" s="46">
        <f t="shared" si="22"/>
        <v>0</v>
      </c>
      <c r="Q74" s="28">
        <v>75</v>
      </c>
      <c r="R74" s="28" t="s">
        <v>87</v>
      </c>
      <c r="S74" s="28" t="s">
        <v>91</v>
      </c>
    </row>
    <row r="75" spans="1:19">
      <c r="A75" s="15">
        <v>74</v>
      </c>
      <c r="B75" s="12" t="s">
        <v>251</v>
      </c>
      <c r="C75" s="20" t="str">
        <f t="shared" si="16"/>
        <v>FV35</v>
      </c>
      <c r="D75" s="12" t="s">
        <v>21</v>
      </c>
      <c r="E75" s="4" t="s">
        <v>31</v>
      </c>
      <c r="F75" s="13">
        <v>42</v>
      </c>
      <c r="G75" s="13"/>
      <c r="H75" s="28"/>
      <c r="I75" s="37"/>
      <c r="J75" s="21" t="s">
        <v>68</v>
      </c>
      <c r="K75" s="41" t="str">
        <f t="shared" si="17"/>
        <v/>
      </c>
      <c r="L75" s="44" t="str">
        <f t="shared" si="18"/>
        <v>Fen Coles</v>
      </c>
      <c r="M75" s="44" t="str">
        <f t="shared" si="19"/>
        <v>FV35</v>
      </c>
      <c r="N75" s="44" t="str">
        <f t="shared" si="20"/>
        <v>Eton Manor</v>
      </c>
      <c r="O75" s="44" t="str">
        <f t="shared" si="21"/>
        <v>F</v>
      </c>
      <c r="P75" s="46">
        <f t="shared" si="22"/>
        <v>0</v>
      </c>
      <c r="Q75" s="28">
        <v>76</v>
      </c>
      <c r="R75" s="28" t="s">
        <v>87</v>
      </c>
      <c r="S75" s="28" t="s">
        <v>91</v>
      </c>
    </row>
    <row r="76" spans="1:19">
      <c r="A76" s="15">
        <v>75</v>
      </c>
      <c r="B76" s="12" t="s">
        <v>252</v>
      </c>
      <c r="C76" s="20" t="str">
        <f t="shared" si="16"/>
        <v>FV35</v>
      </c>
      <c r="D76" s="12" t="s">
        <v>60</v>
      </c>
      <c r="E76" s="4" t="s">
        <v>31</v>
      </c>
      <c r="F76" s="13">
        <v>44</v>
      </c>
      <c r="G76" s="13"/>
      <c r="H76" s="28"/>
      <c r="I76" s="37"/>
      <c r="J76" s="21" t="s">
        <v>69</v>
      </c>
      <c r="K76" s="41" t="str">
        <f t="shared" si="17"/>
        <v/>
      </c>
      <c r="L76" s="44" t="str">
        <f t="shared" si="18"/>
        <v>Lyndsey Savage</v>
      </c>
      <c r="M76" s="44" t="str">
        <f t="shared" si="19"/>
        <v>FV35</v>
      </c>
      <c r="N76" s="44" t="str">
        <f t="shared" si="20"/>
        <v>Havering 90 Joggers</v>
      </c>
      <c r="O76" s="44" t="str">
        <f t="shared" si="21"/>
        <v>F</v>
      </c>
      <c r="P76" s="46">
        <f t="shared" si="22"/>
        <v>0</v>
      </c>
      <c r="Q76" s="28">
        <v>77</v>
      </c>
      <c r="R76" s="28" t="s">
        <v>87</v>
      </c>
      <c r="S76" s="28" t="s">
        <v>91</v>
      </c>
    </row>
    <row r="77" spans="1:19">
      <c r="A77" s="15">
        <v>76</v>
      </c>
      <c r="B77" s="12" t="s">
        <v>253</v>
      </c>
      <c r="C77" s="20" t="str">
        <f t="shared" si="16"/>
        <v>FV35</v>
      </c>
      <c r="D77" s="12" t="s">
        <v>50</v>
      </c>
      <c r="E77" s="4" t="s">
        <v>31</v>
      </c>
      <c r="F77" s="13">
        <v>37</v>
      </c>
      <c r="G77" s="13"/>
      <c r="H77" s="28"/>
      <c r="I77" s="37"/>
      <c r="J77" s="21" t="s">
        <v>64</v>
      </c>
      <c r="K77" s="41" t="str">
        <f t="shared" si="17"/>
        <v/>
      </c>
      <c r="L77" s="44" t="str">
        <f t="shared" si="18"/>
        <v>Andy Catton</v>
      </c>
      <c r="M77" s="44" t="str">
        <f t="shared" si="19"/>
        <v>FV35</v>
      </c>
      <c r="N77" s="44" t="str">
        <f t="shared" si="20"/>
        <v>Ilford AC</v>
      </c>
      <c r="O77" s="44" t="str">
        <f t="shared" si="21"/>
        <v>F</v>
      </c>
      <c r="P77" s="46">
        <f t="shared" si="22"/>
        <v>0</v>
      </c>
      <c r="Q77" s="28">
        <v>78</v>
      </c>
      <c r="R77" s="28" t="s">
        <v>87</v>
      </c>
      <c r="S77" s="28" t="s">
        <v>91</v>
      </c>
    </row>
    <row r="78" spans="1:19">
      <c r="A78" s="15">
        <v>833</v>
      </c>
      <c r="B78" s="12" t="s">
        <v>254</v>
      </c>
      <c r="C78" s="20" t="str">
        <f t="shared" si="16"/>
        <v>V60</v>
      </c>
      <c r="D78" s="12" t="s">
        <v>139</v>
      </c>
      <c r="E78" s="4" t="s">
        <v>32</v>
      </c>
      <c r="F78" s="13">
        <v>61</v>
      </c>
      <c r="G78" s="13"/>
      <c r="H78" s="28"/>
      <c r="I78" s="34"/>
      <c r="J78" s="22" t="s">
        <v>57</v>
      </c>
      <c r="K78" s="41" t="str">
        <f t="shared" si="17"/>
        <v/>
      </c>
      <c r="L78" s="44" t="str">
        <f t="shared" si="18"/>
        <v>Billy Green</v>
      </c>
      <c r="M78" s="44" t="str">
        <f t="shared" si="19"/>
        <v>V60</v>
      </c>
      <c r="N78" s="44" t="str">
        <f t="shared" si="20"/>
        <v>Ilford AC</v>
      </c>
      <c r="O78" s="44" t="str">
        <f t="shared" si="21"/>
        <v>M</v>
      </c>
      <c r="P78" s="46">
        <f t="shared" si="22"/>
        <v>0</v>
      </c>
      <c r="Q78" s="28">
        <v>79</v>
      </c>
      <c r="R78" s="28" t="s">
        <v>87</v>
      </c>
      <c r="S78" s="28" t="s">
        <v>91</v>
      </c>
    </row>
    <row r="79" spans="1:19">
      <c r="A79" s="15">
        <v>834</v>
      </c>
      <c r="B79" s="12" t="s">
        <v>255</v>
      </c>
      <c r="C79" s="20" t="str">
        <f t="shared" si="16"/>
        <v>V40</v>
      </c>
      <c r="D79" s="12" t="s">
        <v>139</v>
      </c>
      <c r="E79" s="4" t="s">
        <v>32</v>
      </c>
      <c r="F79" s="13">
        <v>47</v>
      </c>
      <c r="G79" s="13"/>
      <c r="H79" s="28"/>
      <c r="I79" s="37"/>
      <c r="J79" s="21" t="s">
        <v>382</v>
      </c>
      <c r="K79" s="41" t="str">
        <f t="shared" si="17"/>
        <v/>
      </c>
      <c r="L79" s="44" t="str">
        <f t="shared" si="18"/>
        <v>Stephen Cheal</v>
      </c>
      <c r="M79" s="44" t="str">
        <f t="shared" si="19"/>
        <v>V40</v>
      </c>
      <c r="N79" s="44" t="str">
        <f t="shared" si="20"/>
        <v>Ilford AC</v>
      </c>
      <c r="O79" s="44" t="str">
        <f t="shared" si="21"/>
        <v>M</v>
      </c>
      <c r="P79" s="46">
        <f t="shared" si="22"/>
        <v>0</v>
      </c>
      <c r="Q79" s="28">
        <v>80</v>
      </c>
      <c r="R79" s="28" t="s">
        <v>87</v>
      </c>
      <c r="S79" s="28" t="s">
        <v>91</v>
      </c>
    </row>
    <row r="80" spans="1:19">
      <c r="A80" s="15">
        <v>835</v>
      </c>
      <c r="B80" s="12" t="s">
        <v>256</v>
      </c>
      <c r="C80" s="20" t="str">
        <f t="shared" si="16"/>
        <v>V50</v>
      </c>
      <c r="D80" s="12" t="s">
        <v>139</v>
      </c>
      <c r="E80" s="4" t="s">
        <v>32</v>
      </c>
      <c r="F80" s="13">
        <v>54</v>
      </c>
      <c r="G80" s="13"/>
      <c r="H80" s="28"/>
      <c r="I80" s="37"/>
      <c r="J80" s="21" t="s">
        <v>383</v>
      </c>
      <c r="K80" s="41" t="str">
        <f t="shared" si="17"/>
        <v/>
      </c>
      <c r="L80" s="44" t="str">
        <f t="shared" si="18"/>
        <v>Sam Rahman</v>
      </c>
      <c r="M80" s="44" t="str">
        <f t="shared" si="19"/>
        <v>V50</v>
      </c>
      <c r="N80" s="44" t="str">
        <f t="shared" si="20"/>
        <v>Ilford AC</v>
      </c>
      <c r="O80" s="44" t="str">
        <f t="shared" si="21"/>
        <v>M</v>
      </c>
      <c r="P80" s="46">
        <f t="shared" si="22"/>
        <v>0</v>
      </c>
      <c r="Q80" s="28">
        <v>81</v>
      </c>
      <c r="R80" s="28" t="s">
        <v>87</v>
      </c>
      <c r="S80" s="28" t="s">
        <v>91</v>
      </c>
    </row>
    <row r="81" spans="1:19">
      <c r="A81" s="15">
        <v>991</v>
      </c>
      <c r="B81" s="12" t="s">
        <v>257</v>
      </c>
      <c r="C81" s="20" t="str">
        <f t="shared" si="16"/>
        <v>SM</v>
      </c>
      <c r="D81" s="12" t="s">
        <v>139</v>
      </c>
      <c r="E81" s="4" t="s">
        <v>32</v>
      </c>
      <c r="F81" s="13">
        <v>31</v>
      </c>
      <c r="G81" s="13"/>
      <c r="H81" s="28"/>
      <c r="I81" s="37"/>
      <c r="J81" s="21" t="s">
        <v>384</v>
      </c>
      <c r="K81" s="41" t="str">
        <f t="shared" si="17"/>
        <v/>
      </c>
      <c r="L81" s="44" t="str">
        <f t="shared" si="18"/>
        <v>Declan Cullen</v>
      </c>
      <c r="M81" s="44" t="str">
        <f t="shared" si="19"/>
        <v>SM</v>
      </c>
      <c r="N81" s="44" t="str">
        <f t="shared" si="20"/>
        <v>Ilford AC</v>
      </c>
      <c r="O81" s="44" t="str">
        <f t="shared" si="21"/>
        <v>M</v>
      </c>
      <c r="P81" s="46">
        <f t="shared" si="22"/>
        <v>0</v>
      </c>
      <c r="Q81" s="28">
        <v>82</v>
      </c>
      <c r="R81" s="28" t="s">
        <v>87</v>
      </c>
      <c r="S81" s="28" t="s">
        <v>91</v>
      </c>
    </row>
    <row r="82" spans="1:19">
      <c r="A82" s="15">
        <v>837</v>
      </c>
      <c r="B82" s="12" t="s">
        <v>258</v>
      </c>
      <c r="C82" s="20" t="str">
        <f t="shared" si="16"/>
        <v>V50</v>
      </c>
      <c r="D82" s="12" t="s">
        <v>139</v>
      </c>
      <c r="E82" s="4" t="s">
        <v>32</v>
      </c>
      <c r="F82" s="13">
        <v>58</v>
      </c>
      <c r="G82" s="13"/>
      <c r="H82" s="28"/>
      <c r="I82" s="37"/>
      <c r="J82" s="21" t="s">
        <v>140</v>
      </c>
      <c r="K82" s="41" t="str">
        <f t="shared" si="17"/>
        <v/>
      </c>
      <c r="L82" s="44" t="str">
        <f t="shared" si="18"/>
        <v>Satha Alaganandasundaram</v>
      </c>
      <c r="M82" s="44" t="str">
        <f t="shared" si="19"/>
        <v>V50</v>
      </c>
      <c r="N82" s="44" t="str">
        <f t="shared" si="20"/>
        <v>Ilford AC</v>
      </c>
      <c r="O82" s="44" t="str">
        <f t="shared" si="21"/>
        <v>M</v>
      </c>
      <c r="P82" s="46">
        <f t="shared" si="22"/>
        <v>0</v>
      </c>
      <c r="Q82" s="28">
        <v>83</v>
      </c>
      <c r="R82" s="28" t="s">
        <v>87</v>
      </c>
      <c r="S82" s="28" t="s">
        <v>91</v>
      </c>
    </row>
    <row r="83" spans="1:19">
      <c r="A83" s="15">
        <v>838</v>
      </c>
      <c r="B83" s="12" t="s">
        <v>372</v>
      </c>
      <c r="C83" s="20" t="str">
        <f t="shared" si="16"/>
        <v>V50</v>
      </c>
      <c r="D83" s="12" t="s">
        <v>139</v>
      </c>
      <c r="E83" s="4" t="s">
        <v>32</v>
      </c>
      <c r="F83" s="13">
        <v>54</v>
      </c>
      <c r="G83" s="13"/>
      <c r="H83" s="28"/>
      <c r="I83" s="37"/>
      <c r="J83" s="21" t="s">
        <v>140</v>
      </c>
      <c r="K83" s="41" t="str">
        <f t="shared" si="17"/>
        <v/>
      </c>
      <c r="L83" s="44" t="str">
        <f t="shared" si="18"/>
        <v>Peter Spelman</v>
      </c>
      <c r="M83" s="44" t="str">
        <f t="shared" si="19"/>
        <v>V50</v>
      </c>
      <c r="N83" s="44" t="str">
        <f t="shared" si="20"/>
        <v>Ilford AC</v>
      </c>
      <c r="O83" s="44" t="str">
        <f t="shared" si="21"/>
        <v>M</v>
      </c>
      <c r="P83" s="46">
        <f t="shared" si="22"/>
        <v>0</v>
      </c>
      <c r="Q83" s="28">
        <v>84</v>
      </c>
      <c r="R83" s="28" t="s">
        <v>87</v>
      </c>
      <c r="S83" s="28" t="s">
        <v>91</v>
      </c>
    </row>
    <row r="84" spans="1:19">
      <c r="A84" s="15">
        <v>839</v>
      </c>
      <c r="B84" s="12" t="s">
        <v>259</v>
      </c>
      <c r="C84" s="20" t="str">
        <f t="shared" si="16"/>
        <v>V60</v>
      </c>
      <c r="D84" s="12" t="s">
        <v>139</v>
      </c>
      <c r="E84" s="4" t="s">
        <v>32</v>
      </c>
      <c r="F84" s="13">
        <v>62</v>
      </c>
      <c r="G84" s="13"/>
      <c r="H84" s="28"/>
      <c r="I84" s="37"/>
      <c r="J84" s="21" t="s">
        <v>140</v>
      </c>
      <c r="K84" s="41" t="str">
        <f t="shared" si="17"/>
        <v/>
      </c>
      <c r="L84" s="44" t="str">
        <f t="shared" si="18"/>
        <v>Neil Crisp</v>
      </c>
      <c r="M84" s="44" t="str">
        <f t="shared" si="19"/>
        <v>V60</v>
      </c>
      <c r="N84" s="44" t="str">
        <f t="shared" si="20"/>
        <v>Ilford AC</v>
      </c>
      <c r="O84" s="44" t="str">
        <f t="shared" si="21"/>
        <v>M</v>
      </c>
      <c r="P84" s="46">
        <f t="shared" si="22"/>
        <v>0</v>
      </c>
      <c r="Q84" s="28">
        <v>85</v>
      </c>
      <c r="R84" s="28" t="s">
        <v>87</v>
      </c>
      <c r="S84" s="28" t="s">
        <v>91</v>
      </c>
    </row>
    <row r="85" spans="1:19">
      <c r="A85" s="15">
        <v>840</v>
      </c>
      <c r="B85" s="12" t="s">
        <v>260</v>
      </c>
      <c r="C85" s="20" t="str">
        <f t="shared" si="16"/>
        <v>V50</v>
      </c>
      <c r="D85" s="12" t="s">
        <v>139</v>
      </c>
      <c r="E85" s="4" t="s">
        <v>32</v>
      </c>
      <c r="F85" s="13">
        <v>51</v>
      </c>
      <c r="G85" s="13"/>
      <c r="H85" s="28"/>
      <c r="I85" s="37"/>
      <c r="J85" s="21" t="s">
        <v>140</v>
      </c>
      <c r="K85" s="41" t="str">
        <f t="shared" si="17"/>
        <v/>
      </c>
      <c r="L85" s="44" t="str">
        <f t="shared" si="18"/>
        <v>Kevin Newell</v>
      </c>
      <c r="M85" s="44" t="str">
        <f t="shared" si="19"/>
        <v>V50</v>
      </c>
      <c r="N85" s="44" t="str">
        <f t="shared" si="20"/>
        <v>Ilford AC</v>
      </c>
      <c r="O85" s="44" t="str">
        <f t="shared" si="21"/>
        <v>M</v>
      </c>
      <c r="P85" s="46">
        <f t="shared" si="22"/>
        <v>0</v>
      </c>
      <c r="Q85" s="28">
        <v>86</v>
      </c>
      <c r="R85" s="28" t="s">
        <v>87</v>
      </c>
      <c r="S85" s="28" t="s">
        <v>91</v>
      </c>
    </row>
    <row r="86" spans="1:19">
      <c r="A86" s="15">
        <v>841</v>
      </c>
      <c r="B86" s="12" t="s">
        <v>261</v>
      </c>
      <c r="C86" s="20" t="str">
        <f t="shared" si="16"/>
        <v>SM</v>
      </c>
      <c r="D86" s="12" t="s">
        <v>139</v>
      </c>
      <c r="E86" s="4" t="s">
        <v>32</v>
      </c>
      <c r="F86" s="13">
        <v>39</v>
      </c>
      <c r="G86" s="13"/>
      <c r="H86" s="28"/>
      <c r="I86" s="37"/>
      <c r="J86" s="21" t="s">
        <v>140</v>
      </c>
      <c r="K86" s="41" t="str">
        <f t="shared" si="17"/>
        <v/>
      </c>
      <c r="L86" s="44" t="str">
        <f t="shared" si="18"/>
        <v>Ronald Vialls</v>
      </c>
      <c r="M86" s="44" t="str">
        <f t="shared" si="19"/>
        <v>SM</v>
      </c>
      <c r="N86" s="44" t="str">
        <f t="shared" si="20"/>
        <v>Barking Road Runners</v>
      </c>
      <c r="O86" s="44" t="str">
        <f t="shared" si="21"/>
        <v>M</v>
      </c>
      <c r="P86" s="46">
        <f t="shared" si="22"/>
        <v>0</v>
      </c>
      <c r="Q86" s="28">
        <v>87</v>
      </c>
      <c r="R86" s="28" t="s">
        <v>87</v>
      </c>
      <c r="S86" s="28" t="s">
        <v>91</v>
      </c>
    </row>
    <row r="87" spans="1:19">
      <c r="A87" s="15">
        <v>842</v>
      </c>
      <c r="B87" s="12" t="s">
        <v>262</v>
      </c>
      <c r="C87" s="20" t="str">
        <f t="shared" si="16"/>
        <v>V60</v>
      </c>
      <c r="D87" s="12" t="s">
        <v>56</v>
      </c>
      <c r="E87" s="4" t="s">
        <v>32</v>
      </c>
      <c r="F87" s="13">
        <v>62</v>
      </c>
      <c r="G87" s="13"/>
      <c r="H87" s="28"/>
      <c r="I87" s="37"/>
      <c r="J87" s="21" t="s">
        <v>140</v>
      </c>
      <c r="K87" s="41" t="str">
        <f t="shared" si="17"/>
        <v/>
      </c>
      <c r="L87" s="44" t="str">
        <f t="shared" si="18"/>
        <v>Gary Fairbairn</v>
      </c>
      <c r="M87" s="44" t="str">
        <f t="shared" si="19"/>
        <v>V60</v>
      </c>
      <c r="N87" s="44" t="str">
        <f t="shared" si="20"/>
        <v>U/A</v>
      </c>
      <c r="O87" s="44" t="str">
        <f t="shared" si="21"/>
        <v>M</v>
      </c>
      <c r="P87" s="46">
        <f t="shared" si="22"/>
        <v>0</v>
      </c>
      <c r="Q87" s="28">
        <v>88</v>
      </c>
      <c r="R87" s="28" t="s">
        <v>87</v>
      </c>
      <c r="S87" s="28" t="s">
        <v>91</v>
      </c>
    </row>
    <row r="88" spans="1:19">
      <c r="A88" s="15">
        <v>843</v>
      </c>
      <c r="B88" s="12" t="s">
        <v>263</v>
      </c>
      <c r="C88" s="20" t="str">
        <f t="shared" si="16"/>
        <v>V40</v>
      </c>
      <c r="D88" s="12" t="s">
        <v>16</v>
      </c>
      <c r="E88" s="4" t="s">
        <v>32</v>
      </c>
      <c r="F88" s="13">
        <v>46</v>
      </c>
      <c r="G88" s="13"/>
      <c r="H88" s="28"/>
      <c r="I88" s="37"/>
      <c r="J88" s="21" t="s">
        <v>140</v>
      </c>
      <c r="K88" s="41" t="str">
        <f t="shared" si="17"/>
        <v/>
      </c>
      <c r="L88" s="44" t="str">
        <f t="shared" si="18"/>
        <v>Colin Wilkins</v>
      </c>
      <c r="M88" s="44" t="str">
        <f t="shared" si="19"/>
        <v>V40</v>
      </c>
      <c r="N88" s="44" t="str">
        <f t="shared" si="20"/>
        <v>East End Road Runners</v>
      </c>
      <c r="O88" s="44" t="str">
        <f t="shared" si="21"/>
        <v>M</v>
      </c>
      <c r="P88" s="46">
        <f t="shared" si="22"/>
        <v>0</v>
      </c>
      <c r="Q88" s="28">
        <v>89</v>
      </c>
      <c r="R88" s="28" t="s">
        <v>87</v>
      </c>
      <c r="S88" s="28" t="s">
        <v>91</v>
      </c>
    </row>
    <row r="89" spans="1:19">
      <c r="A89" s="15">
        <v>844</v>
      </c>
      <c r="B89" s="12" t="s">
        <v>264</v>
      </c>
      <c r="C89" s="20" t="str">
        <f t="shared" si="16"/>
        <v>SM</v>
      </c>
      <c r="D89" s="12" t="s">
        <v>80</v>
      </c>
      <c r="E89" s="4" t="s">
        <v>32</v>
      </c>
      <c r="F89" s="13">
        <v>32</v>
      </c>
      <c r="G89" s="13"/>
      <c r="H89" s="28"/>
      <c r="I89" s="37"/>
      <c r="J89" s="21" t="s">
        <v>140</v>
      </c>
      <c r="K89" s="41" t="str">
        <f t="shared" si="17"/>
        <v/>
      </c>
      <c r="L89" s="44" t="str">
        <f t="shared" si="18"/>
        <v>Kresh Veerasamy</v>
      </c>
      <c r="M89" s="44" t="str">
        <f t="shared" si="19"/>
        <v>SM</v>
      </c>
      <c r="N89" s="44" t="str">
        <f t="shared" si="20"/>
        <v>Barking Road Runners</v>
      </c>
      <c r="O89" s="44" t="str">
        <f t="shared" si="21"/>
        <v>M</v>
      </c>
      <c r="P89" s="46">
        <f t="shared" si="22"/>
        <v>0</v>
      </c>
      <c r="Q89" s="28">
        <v>90</v>
      </c>
      <c r="R89" s="28" t="s">
        <v>87</v>
      </c>
      <c r="S89" s="28" t="s">
        <v>91</v>
      </c>
    </row>
    <row r="90" spans="1:19">
      <c r="A90" s="15">
        <v>845</v>
      </c>
      <c r="B90" s="12" t="s">
        <v>374</v>
      </c>
      <c r="C90" s="20" t="str">
        <f t="shared" si="16"/>
        <v>SM</v>
      </c>
      <c r="D90" s="12" t="s">
        <v>56</v>
      </c>
      <c r="E90" s="4" t="s">
        <v>32</v>
      </c>
      <c r="F90" s="13">
        <v>38</v>
      </c>
      <c r="G90" s="13"/>
      <c r="H90" s="28"/>
      <c r="I90" s="37"/>
      <c r="J90" s="21" t="s">
        <v>140</v>
      </c>
      <c r="K90" s="41" t="str">
        <f t="shared" si="17"/>
        <v/>
      </c>
      <c r="L90" s="44" t="str">
        <f t="shared" si="18"/>
        <v>Terry Knightley</v>
      </c>
      <c r="M90" s="44" t="str">
        <f t="shared" si="19"/>
        <v>SM</v>
      </c>
      <c r="N90" s="44" t="str">
        <f t="shared" si="20"/>
        <v>Ilford AC</v>
      </c>
      <c r="O90" s="44" t="str">
        <f t="shared" si="21"/>
        <v>M</v>
      </c>
      <c r="P90" s="46">
        <f t="shared" si="22"/>
        <v>0</v>
      </c>
      <c r="Q90" s="28">
        <v>91</v>
      </c>
      <c r="R90" s="28" t="s">
        <v>87</v>
      </c>
      <c r="S90" s="28" t="s">
        <v>91</v>
      </c>
    </row>
    <row r="91" spans="1:19">
      <c r="A91" s="15">
        <v>846</v>
      </c>
      <c r="B91" s="12" t="s">
        <v>265</v>
      </c>
      <c r="C91" s="20" t="str">
        <f t="shared" si="16"/>
        <v>V50</v>
      </c>
      <c r="D91" s="12" t="s">
        <v>139</v>
      </c>
      <c r="E91" s="4" t="s">
        <v>32</v>
      </c>
      <c r="F91" s="13">
        <v>53</v>
      </c>
      <c r="G91" s="13"/>
      <c r="H91" s="28"/>
      <c r="I91" s="37"/>
      <c r="J91" s="21" t="s">
        <v>140</v>
      </c>
      <c r="K91" s="41" t="str">
        <f t="shared" si="17"/>
        <v/>
      </c>
      <c r="L91" s="44" t="str">
        <f t="shared" si="18"/>
        <v>Jeremy Wilkes</v>
      </c>
      <c r="M91" s="44" t="str">
        <f t="shared" si="19"/>
        <v>V50</v>
      </c>
      <c r="N91" s="44" t="str">
        <f t="shared" si="20"/>
        <v>U/A</v>
      </c>
      <c r="O91" s="44" t="str">
        <f t="shared" si="21"/>
        <v>M</v>
      </c>
      <c r="P91" s="46">
        <f t="shared" si="22"/>
        <v>0</v>
      </c>
      <c r="Q91" s="28">
        <v>92</v>
      </c>
      <c r="R91" s="28" t="s">
        <v>87</v>
      </c>
      <c r="S91" s="28" t="s">
        <v>91</v>
      </c>
    </row>
    <row r="92" spans="1:19">
      <c r="A92" s="15">
        <v>847</v>
      </c>
      <c r="B92" s="12" t="s">
        <v>266</v>
      </c>
      <c r="C92" s="20" t="str">
        <f t="shared" si="16"/>
        <v>V50</v>
      </c>
      <c r="D92" s="12" t="s">
        <v>16</v>
      </c>
      <c r="E92" s="4" t="s">
        <v>32</v>
      </c>
      <c r="F92" s="13">
        <v>50</v>
      </c>
      <c r="G92" s="13"/>
      <c r="H92" s="28"/>
      <c r="I92" s="37"/>
      <c r="J92" s="21" t="s">
        <v>140</v>
      </c>
      <c r="K92" s="41" t="str">
        <f t="shared" si="17"/>
        <v/>
      </c>
      <c r="L92" s="44" t="str">
        <f t="shared" si="18"/>
        <v>James Smith</v>
      </c>
      <c r="M92" s="44" t="str">
        <f t="shared" si="19"/>
        <v>V50</v>
      </c>
      <c r="N92" s="44" t="str">
        <f t="shared" si="20"/>
        <v>Springfield Striders</v>
      </c>
      <c r="O92" s="44" t="str">
        <f t="shared" si="21"/>
        <v>M</v>
      </c>
      <c r="P92" s="46">
        <f t="shared" si="22"/>
        <v>0</v>
      </c>
      <c r="Q92" s="28">
        <v>93</v>
      </c>
      <c r="R92" s="28" t="s">
        <v>87</v>
      </c>
      <c r="S92" s="28" t="s">
        <v>91</v>
      </c>
    </row>
    <row r="93" spans="1:19">
      <c r="A93" s="15">
        <v>848</v>
      </c>
      <c r="B93" s="12" t="s">
        <v>267</v>
      </c>
      <c r="C93" s="20" t="str">
        <f t="shared" si="16"/>
        <v>SM</v>
      </c>
      <c r="D93" s="12" t="s">
        <v>61</v>
      </c>
      <c r="E93" s="4" t="s">
        <v>32</v>
      </c>
      <c r="F93" s="13">
        <v>34</v>
      </c>
      <c r="G93" s="13"/>
      <c r="H93" s="28"/>
      <c r="I93" s="37"/>
      <c r="J93" s="21" t="s">
        <v>140</v>
      </c>
      <c r="K93" s="41" t="str">
        <f t="shared" si="17"/>
        <v/>
      </c>
      <c r="L93" s="44" t="str">
        <f t="shared" si="18"/>
        <v>Keith Green</v>
      </c>
      <c r="M93" s="44" t="str">
        <f t="shared" si="19"/>
        <v>SM</v>
      </c>
      <c r="N93" s="44" t="str">
        <f t="shared" si="20"/>
        <v>U/A</v>
      </c>
      <c r="O93" s="44" t="str">
        <f t="shared" si="21"/>
        <v>M</v>
      </c>
      <c r="P93" s="46">
        <f t="shared" si="22"/>
        <v>0</v>
      </c>
      <c r="Q93" s="28">
        <v>94</v>
      </c>
      <c r="R93" s="28" t="s">
        <v>87</v>
      </c>
      <c r="S93" s="28" t="s">
        <v>91</v>
      </c>
    </row>
    <row r="94" spans="1:19">
      <c r="A94" s="15">
        <v>849</v>
      </c>
      <c r="B94" s="12" t="s">
        <v>268</v>
      </c>
      <c r="C94" s="20" t="str">
        <f t="shared" si="16"/>
        <v>SM</v>
      </c>
      <c r="D94" s="12" t="s">
        <v>16</v>
      </c>
      <c r="E94" s="4" t="s">
        <v>32</v>
      </c>
      <c r="F94" s="13">
        <v>26</v>
      </c>
      <c r="G94" s="13"/>
      <c r="H94" s="28"/>
      <c r="I94" s="37"/>
      <c r="J94" s="21" t="s">
        <v>140</v>
      </c>
      <c r="K94" s="41" t="str">
        <f t="shared" si="17"/>
        <v/>
      </c>
      <c r="L94" s="44" t="str">
        <f t="shared" si="18"/>
        <v>Colin Douglas</v>
      </c>
      <c r="M94" s="44" t="str">
        <f t="shared" si="19"/>
        <v>SM</v>
      </c>
      <c r="N94" s="44" t="str">
        <f t="shared" si="20"/>
        <v>Ilford AC</v>
      </c>
      <c r="O94" s="44" t="str">
        <f t="shared" si="21"/>
        <v>M</v>
      </c>
      <c r="P94" s="46">
        <f t="shared" si="22"/>
        <v>0</v>
      </c>
      <c r="Q94" s="28">
        <v>95</v>
      </c>
      <c r="R94" s="28" t="s">
        <v>87</v>
      </c>
      <c r="S94" s="28" t="s">
        <v>91</v>
      </c>
    </row>
    <row r="95" spans="1:19">
      <c r="A95" s="17">
        <v>850</v>
      </c>
      <c r="B95" s="12" t="s">
        <v>269</v>
      </c>
      <c r="C95" s="20" t="str">
        <f t="shared" si="16"/>
        <v>SM</v>
      </c>
      <c r="D95" s="12" t="s">
        <v>139</v>
      </c>
      <c r="E95" s="4" t="s">
        <v>32</v>
      </c>
      <c r="F95" s="13">
        <v>33</v>
      </c>
      <c r="G95" s="13"/>
      <c r="H95" s="28"/>
      <c r="I95" s="37"/>
      <c r="J95" s="21" t="s">
        <v>140</v>
      </c>
      <c r="K95" s="41" t="str">
        <f t="shared" si="17"/>
        <v/>
      </c>
      <c r="L95" s="44" t="str">
        <f t="shared" si="18"/>
        <v>Edward Skinner</v>
      </c>
      <c r="M95" s="44" t="str">
        <f t="shared" si="19"/>
        <v>SM</v>
      </c>
      <c r="N95" s="44" t="str">
        <f t="shared" si="20"/>
        <v>Tiptree Road Runners</v>
      </c>
      <c r="O95" s="44" t="str">
        <f t="shared" si="21"/>
        <v>M</v>
      </c>
      <c r="P95" s="46">
        <f t="shared" si="22"/>
        <v>0</v>
      </c>
      <c r="Q95" s="28">
        <v>96</v>
      </c>
      <c r="R95" s="28" t="s">
        <v>87</v>
      </c>
      <c r="S95" s="28" t="s">
        <v>91</v>
      </c>
    </row>
    <row r="96" spans="1:19">
      <c r="A96" s="15">
        <v>851</v>
      </c>
      <c r="B96" s="12" t="s">
        <v>270</v>
      </c>
      <c r="C96" s="20" t="str">
        <f t="shared" si="16"/>
        <v>V50</v>
      </c>
      <c r="D96" s="12" t="s">
        <v>20</v>
      </c>
      <c r="E96" s="4" t="s">
        <v>32</v>
      </c>
      <c r="F96" s="13">
        <v>58</v>
      </c>
      <c r="G96" s="13"/>
      <c r="H96" s="28"/>
      <c r="I96" s="37"/>
      <c r="J96" s="21" t="s">
        <v>140</v>
      </c>
      <c r="K96" s="41" t="str">
        <f t="shared" si="17"/>
        <v/>
      </c>
      <c r="L96" s="44" t="str">
        <f t="shared" si="18"/>
        <v>Rob Sargent</v>
      </c>
      <c r="M96" s="44" t="str">
        <f t="shared" si="19"/>
        <v>V50</v>
      </c>
      <c r="N96" s="44" t="str">
        <f t="shared" si="20"/>
        <v>Ilford AC</v>
      </c>
      <c r="O96" s="44" t="str">
        <f t="shared" si="21"/>
        <v>M</v>
      </c>
      <c r="P96" s="46">
        <f t="shared" si="22"/>
        <v>0</v>
      </c>
      <c r="Q96" s="28">
        <v>97</v>
      </c>
      <c r="R96" s="28" t="s">
        <v>87</v>
      </c>
      <c r="S96" s="28" t="s">
        <v>91</v>
      </c>
    </row>
    <row r="97" spans="1:19">
      <c r="A97" s="15">
        <v>852</v>
      </c>
      <c r="B97" s="12" t="s">
        <v>271</v>
      </c>
      <c r="C97" s="20" t="str">
        <f t="shared" si="16"/>
        <v>V60</v>
      </c>
      <c r="D97" s="12" t="s">
        <v>139</v>
      </c>
      <c r="E97" s="4" t="s">
        <v>32</v>
      </c>
      <c r="F97" s="13">
        <v>60</v>
      </c>
      <c r="G97" s="13"/>
      <c r="H97" s="28"/>
      <c r="I97" s="37"/>
      <c r="J97" s="21" t="s">
        <v>140</v>
      </c>
      <c r="K97" s="41" t="str">
        <f t="shared" si="17"/>
        <v/>
      </c>
      <c r="L97" s="44" t="str">
        <f t="shared" si="18"/>
        <v>Peter Grant</v>
      </c>
      <c r="M97" s="44" t="str">
        <f t="shared" si="19"/>
        <v>V60</v>
      </c>
      <c r="N97" s="44" t="str">
        <f t="shared" si="20"/>
        <v>East End Road Runners</v>
      </c>
      <c r="O97" s="44" t="str">
        <f t="shared" si="21"/>
        <v>M</v>
      </c>
      <c r="P97" s="46">
        <f t="shared" si="22"/>
        <v>0</v>
      </c>
      <c r="Q97" s="28">
        <v>98</v>
      </c>
      <c r="R97" s="28" t="s">
        <v>87</v>
      </c>
      <c r="S97" s="28" t="s">
        <v>91</v>
      </c>
    </row>
    <row r="98" spans="1:19">
      <c r="A98" s="15">
        <v>853</v>
      </c>
      <c r="B98" s="12" t="s">
        <v>272</v>
      </c>
      <c r="C98" s="20" t="str">
        <f t="shared" si="16"/>
        <v>V60</v>
      </c>
      <c r="D98" s="12" t="s">
        <v>80</v>
      </c>
      <c r="E98" s="4" t="s">
        <v>32</v>
      </c>
      <c r="F98" s="13">
        <v>60</v>
      </c>
      <c r="G98" s="13"/>
      <c r="H98" s="28"/>
      <c r="I98" s="37"/>
      <c r="J98" s="21" t="s">
        <v>140</v>
      </c>
      <c r="K98" s="41" t="str">
        <f t="shared" si="17"/>
        <v/>
      </c>
      <c r="L98" s="44" t="str">
        <f t="shared" si="18"/>
        <v>Dave Daugirda</v>
      </c>
      <c r="M98" s="44" t="str">
        <f t="shared" si="19"/>
        <v>V60</v>
      </c>
      <c r="N98" s="44" t="str">
        <f t="shared" si="20"/>
        <v>Eton Manor</v>
      </c>
      <c r="O98" s="44" t="str">
        <f t="shared" si="21"/>
        <v>M</v>
      </c>
      <c r="P98" s="46">
        <f t="shared" si="22"/>
        <v>0</v>
      </c>
      <c r="Q98" s="28">
        <v>99</v>
      </c>
      <c r="R98" s="28" t="s">
        <v>87</v>
      </c>
      <c r="S98" s="28" t="s">
        <v>91</v>
      </c>
    </row>
    <row r="99" spans="1:19">
      <c r="A99" s="17">
        <v>854</v>
      </c>
      <c r="B99" s="12" t="s">
        <v>273</v>
      </c>
      <c r="C99" s="20" t="str">
        <f t="shared" si="16"/>
        <v>V50</v>
      </c>
      <c r="D99" s="12" t="s">
        <v>60</v>
      </c>
      <c r="E99" s="4" t="s">
        <v>32</v>
      </c>
      <c r="F99" s="13">
        <v>52</v>
      </c>
      <c r="G99" s="13"/>
      <c r="H99" s="28"/>
      <c r="I99" s="37"/>
      <c r="J99" s="21" t="s">
        <v>140</v>
      </c>
      <c r="K99" s="41" t="str">
        <f t="shared" si="17"/>
        <v/>
      </c>
      <c r="L99" s="44" t="str">
        <f t="shared" si="18"/>
        <v>Kevin Wotton</v>
      </c>
      <c r="M99" s="44" t="str">
        <f t="shared" si="19"/>
        <v>V50</v>
      </c>
      <c r="N99" s="44" t="str">
        <f t="shared" si="20"/>
        <v>Ilford AC</v>
      </c>
      <c r="O99" s="44" t="str">
        <f t="shared" si="21"/>
        <v>M</v>
      </c>
      <c r="P99" s="46">
        <f t="shared" si="22"/>
        <v>0</v>
      </c>
      <c r="Q99" s="28">
        <v>100</v>
      </c>
      <c r="R99" s="28" t="s">
        <v>87</v>
      </c>
      <c r="S99" s="28" t="s">
        <v>91</v>
      </c>
    </row>
    <row r="100" spans="1:19">
      <c r="A100" s="15">
        <v>855</v>
      </c>
      <c r="B100" s="12" t="s">
        <v>274</v>
      </c>
      <c r="C100" s="20" t="str">
        <f t="shared" si="16"/>
        <v>V40</v>
      </c>
      <c r="D100" s="12" t="s">
        <v>139</v>
      </c>
      <c r="E100" s="4" t="s">
        <v>32</v>
      </c>
      <c r="F100" s="13">
        <v>46</v>
      </c>
      <c r="G100" s="13"/>
      <c r="H100" s="28"/>
      <c r="I100" s="37"/>
      <c r="J100" s="21" t="s">
        <v>140</v>
      </c>
      <c r="K100" s="41" t="str">
        <f t="shared" si="17"/>
        <v/>
      </c>
      <c r="L100" s="44" t="str">
        <f t="shared" si="18"/>
        <v>John Murphy</v>
      </c>
      <c r="M100" s="44" t="str">
        <f t="shared" si="19"/>
        <v>V40</v>
      </c>
      <c r="N100" s="44" t="str">
        <f t="shared" si="20"/>
        <v>U/A</v>
      </c>
      <c r="O100" s="44" t="str">
        <f t="shared" si="21"/>
        <v>M</v>
      </c>
      <c r="P100" s="46">
        <f t="shared" si="22"/>
        <v>0</v>
      </c>
    </row>
    <row r="101" spans="1:19">
      <c r="A101" s="15">
        <v>856</v>
      </c>
      <c r="B101" s="12" t="s">
        <v>275</v>
      </c>
      <c r="C101" s="20" t="str">
        <f t="shared" si="16"/>
        <v>V50</v>
      </c>
      <c r="D101" s="12" t="s">
        <v>16</v>
      </c>
      <c r="E101" s="4" t="s">
        <v>32</v>
      </c>
      <c r="F101" s="13">
        <v>58</v>
      </c>
      <c r="G101" s="13"/>
      <c r="H101" s="28"/>
      <c r="I101" s="37"/>
      <c r="K101" s="41" t="str">
        <f t="shared" si="17"/>
        <v/>
      </c>
      <c r="L101" s="44" t="str">
        <f t="shared" si="18"/>
        <v>Sukhbindar Jandu</v>
      </c>
      <c r="M101" s="44" t="str">
        <f t="shared" si="19"/>
        <v>V50</v>
      </c>
      <c r="N101" s="44" t="str">
        <f t="shared" si="20"/>
        <v>Ilford AC</v>
      </c>
      <c r="O101" s="44" t="str">
        <f t="shared" si="21"/>
        <v>M</v>
      </c>
      <c r="P101" s="46">
        <f t="shared" si="22"/>
        <v>0</v>
      </c>
    </row>
    <row r="102" spans="1:19">
      <c r="A102" s="15">
        <v>857</v>
      </c>
      <c r="B102" s="12" t="s">
        <v>276</v>
      </c>
      <c r="C102" s="20" t="str">
        <f t="shared" si="16"/>
        <v>V50</v>
      </c>
      <c r="D102" s="12" t="s">
        <v>139</v>
      </c>
      <c r="E102" s="4" t="s">
        <v>32</v>
      </c>
      <c r="F102" s="13">
        <v>54</v>
      </c>
      <c r="G102" s="13"/>
      <c r="H102" s="28"/>
      <c r="I102" s="37"/>
      <c r="K102" s="41" t="str">
        <f t="shared" si="17"/>
        <v/>
      </c>
      <c r="L102" s="44" t="str">
        <f t="shared" si="18"/>
        <v>David Baldwin</v>
      </c>
      <c r="M102" s="44" t="str">
        <f t="shared" si="19"/>
        <v>V50</v>
      </c>
      <c r="N102" s="44" t="str">
        <f t="shared" si="20"/>
        <v>East London Runners</v>
      </c>
      <c r="O102" s="44" t="str">
        <f t="shared" si="21"/>
        <v>M</v>
      </c>
      <c r="P102" s="46">
        <f t="shared" si="22"/>
        <v>0</v>
      </c>
    </row>
    <row r="103" spans="1:19">
      <c r="A103" s="17">
        <v>858</v>
      </c>
      <c r="B103" s="12" t="s">
        <v>277</v>
      </c>
      <c r="C103" s="20" t="str">
        <f t="shared" si="16"/>
        <v>SM</v>
      </c>
      <c r="D103" s="12" t="s">
        <v>19</v>
      </c>
      <c r="E103" s="4" t="s">
        <v>32</v>
      </c>
      <c r="F103" s="13">
        <v>33</v>
      </c>
      <c r="G103" s="13"/>
      <c r="H103" s="28"/>
      <c r="I103" s="37"/>
      <c r="K103" s="41" t="str">
        <f t="shared" si="17"/>
        <v/>
      </c>
      <c r="L103" s="44" t="str">
        <f t="shared" si="18"/>
        <v>Andrew Baxter</v>
      </c>
      <c r="M103" s="44" t="str">
        <f t="shared" si="19"/>
        <v>SM</v>
      </c>
      <c r="N103" s="44" t="str">
        <f t="shared" si="20"/>
        <v>East London Runners</v>
      </c>
      <c r="O103" s="44" t="str">
        <f t="shared" si="21"/>
        <v>M</v>
      </c>
      <c r="P103" s="46">
        <f t="shared" si="22"/>
        <v>0</v>
      </c>
    </row>
    <row r="104" spans="1:19">
      <c r="A104" s="15">
        <v>859</v>
      </c>
      <c r="B104" s="12" t="s">
        <v>278</v>
      </c>
      <c r="C104" s="20" t="str">
        <f t="shared" si="16"/>
        <v>V40</v>
      </c>
      <c r="D104" s="12" t="s">
        <v>19</v>
      </c>
      <c r="E104" s="4" t="s">
        <v>32</v>
      </c>
      <c r="F104" s="13">
        <v>45</v>
      </c>
      <c r="G104" s="13"/>
      <c r="H104" s="28"/>
      <c r="I104" s="37"/>
      <c r="K104" s="41" t="str">
        <f t="shared" si="17"/>
        <v/>
      </c>
      <c r="L104" s="44" t="str">
        <f t="shared" si="18"/>
        <v>Alex Bee</v>
      </c>
      <c r="M104" s="44" t="str">
        <f t="shared" si="19"/>
        <v>V40</v>
      </c>
      <c r="N104" s="44" t="str">
        <f t="shared" si="20"/>
        <v>East London Runners</v>
      </c>
      <c r="O104" s="44" t="str">
        <f t="shared" si="21"/>
        <v>M</v>
      </c>
      <c r="P104" s="46">
        <f t="shared" si="22"/>
        <v>0</v>
      </c>
    </row>
    <row r="105" spans="1:19">
      <c r="A105" s="15">
        <v>860</v>
      </c>
      <c r="B105" s="12" t="s">
        <v>279</v>
      </c>
      <c r="C105" s="20" t="str">
        <f t="shared" si="16"/>
        <v>SM</v>
      </c>
      <c r="D105" s="12" t="s">
        <v>19</v>
      </c>
      <c r="E105" s="4" t="s">
        <v>32</v>
      </c>
      <c r="F105" s="13">
        <v>24</v>
      </c>
      <c r="G105" s="13"/>
      <c r="H105" s="28"/>
      <c r="I105" s="37"/>
      <c r="K105" s="41" t="str">
        <f t="shared" si="17"/>
        <v/>
      </c>
      <c r="L105" s="44" t="str">
        <f t="shared" si="18"/>
        <v>Don Bennett</v>
      </c>
      <c r="M105" s="44" t="str">
        <f t="shared" si="19"/>
        <v>SM</v>
      </c>
      <c r="N105" s="44" t="str">
        <f t="shared" si="20"/>
        <v>East London Runners</v>
      </c>
      <c r="O105" s="44" t="str">
        <f t="shared" si="21"/>
        <v>M</v>
      </c>
      <c r="P105" s="46">
        <f t="shared" si="22"/>
        <v>0</v>
      </c>
    </row>
    <row r="106" spans="1:19">
      <c r="A106" s="15">
        <v>861</v>
      </c>
      <c r="B106" s="12" t="s">
        <v>280</v>
      </c>
      <c r="C106" s="20" t="str">
        <f t="shared" si="16"/>
        <v>V50</v>
      </c>
      <c r="D106" s="12" t="s">
        <v>19</v>
      </c>
      <c r="E106" s="4" t="s">
        <v>32</v>
      </c>
      <c r="F106" s="13">
        <v>55</v>
      </c>
      <c r="G106" s="13"/>
      <c r="H106" s="28"/>
      <c r="I106" s="37"/>
      <c r="K106" s="41" t="str">
        <f t="shared" si="17"/>
        <v/>
      </c>
      <c r="L106" s="44" t="str">
        <f t="shared" si="18"/>
        <v>Mark Boulton</v>
      </c>
      <c r="M106" s="44" t="str">
        <f t="shared" si="19"/>
        <v>V50</v>
      </c>
      <c r="N106" s="44" t="str">
        <f t="shared" si="20"/>
        <v>East London Runners</v>
      </c>
      <c r="O106" s="44" t="str">
        <f t="shared" si="21"/>
        <v>M</v>
      </c>
      <c r="P106" s="46">
        <f t="shared" si="22"/>
        <v>0</v>
      </c>
    </row>
    <row r="107" spans="1:19">
      <c r="A107" s="15">
        <v>862</v>
      </c>
      <c r="B107" s="12" t="s">
        <v>281</v>
      </c>
      <c r="C107" s="20" t="str">
        <f t="shared" si="16"/>
        <v>SM</v>
      </c>
      <c r="D107" s="12" t="s">
        <v>19</v>
      </c>
      <c r="E107" s="4" t="s">
        <v>32</v>
      </c>
      <c r="F107" s="13">
        <v>30</v>
      </c>
      <c r="G107" s="13"/>
      <c r="H107" s="28"/>
      <c r="I107" s="37"/>
      <c r="K107" s="41" t="str">
        <f t="shared" si="17"/>
        <v/>
      </c>
      <c r="L107" s="44" t="str">
        <f t="shared" si="18"/>
        <v>Euan Brown</v>
      </c>
      <c r="M107" s="44" t="str">
        <f t="shared" si="19"/>
        <v>SM</v>
      </c>
      <c r="N107" s="44" t="str">
        <f t="shared" si="20"/>
        <v>East London Runners</v>
      </c>
      <c r="O107" s="44" t="str">
        <f t="shared" si="21"/>
        <v>M</v>
      </c>
      <c r="P107" s="46">
        <f t="shared" si="22"/>
        <v>0</v>
      </c>
    </row>
    <row r="108" spans="1:19">
      <c r="A108" s="15">
        <v>863</v>
      </c>
      <c r="B108" s="12" t="s">
        <v>282</v>
      </c>
      <c r="C108" s="20" t="str">
        <f t="shared" si="16"/>
        <v>SM</v>
      </c>
      <c r="D108" s="12" t="s">
        <v>19</v>
      </c>
      <c r="E108" s="4" t="s">
        <v>32</v>
      </c>
      <c r="F108" s="13">
        <v>24</v>
      </c>
      <c r="G108" s="13"/>
      <c r="H108" s="28"/>
      <c r="I108" s="37"/>
      <c r="K108" s="41" t="str">
        <f t="shared" si="17"/>
        <v/>
      </c>
      <c r="L108" s="44" t="str">
        <f t="shared" si="18"/>
        <v>Kieran Brown</v>
      </c>
      <c r="M108" s="44" t="str">
        <f t="shared" si="19"/>
        <v>SM</v>
      </c>
      <c r="N108" s="44" t="str">
        <f t="shared" si="20"/>
        <v>East London Runners</v>
      </c>
      <c r="O108" s="44" t="str">
        <f t="shared" si="21"/>
        <v>M</v>
      </c>
      <c r="P108" s="46">
        <f t="shared" si="22"/>
        <v>0</v>
      </c>
    </row>
    <row r="109" spans="1:19">
      <c r="A109" s="15">
        <v>864</v>
      </c>
      <c r="B109" s="12" t="s">
        <v>283</v>
      </c>
      <c r="C109" s="20" t="str">
        <f t="shared" si="16"/>
        <v>V50</v>
      </c>
      <c r="D109" s="12" t="s">
        <v>19</v>
      </c>
      <c r="E109" s="4" t="s">
        <v>32</v>
      </c>
      <c r="F109" s="13">
        <v>56</v>
      </c>
      <c r="G109" s="13"/>
      <c r="H109" s="28"/>
      <c r="I109" s="37"/>
      <c r="K109" s="41" t="str">
        <f t="shared" si="17"/>
        <v/>
      </c>
      <c r="L109" s="44" t="str">
        <f t="shared" si="18"/>
        <v>Patrick Brown</v>
      </c>
      <c r="M109" s="44" t="str">
        <f t="shared" si="19"/>
        <v>V50</v>
      </c>
      <c r="N109" s="44" t="str">
        <f t="shared" si="20"/>
        <v>East London Runners</v>
      </c>
      <c r="O109" s="44" t="str">
        <f t="shared" si="21"/>
        <v>M</v>
      </c>
      <c r="P109" s="46">
        <f t="shared" si="22"/>
        <v>0</v>
      </c>
    </row>
    <row r="110" spans="1:19">
      <c r="A110" s="15">
        <v>865</v>
      </c>
      <c r="B110" s="12" t="s">
        <v>284</v>
      </c>
      <c r="C110" s="20" t="str">
        <f t="shared" si="16"/>
        <v>SM</v>
      </c>
      <c r="D110" s="12" t="s">
        <v>19</v>
      </c>
      <c r="E110" s="4" t="s">
        <v>32</v>
      </c>
      <c r="F110" s="13">
        <v>29</v>
      </c>
      <c r="G110" s="13"/>
      <c r="H110" s="28"/>
      <c r="I110" s="37"/>
      <c r="K110" s="41" t="str">
        <f t="shared" si="17"/>
        <v/>
      </c>
      <c r="L110" s="44" t="str">
        <f t="shared" si="18"/>
        <v>Frank Brownlie</v>
      </c>
      <c r="M110" s="44" t="str">
        <f t="shared" si="19"/>
        <v>SM</v>
      </c>
      <c r="N110" s="44" t="str">
        <f t="shared" si="20"/>
        <v>East London Runners</v>
      </c>
      <c r="O110" s="44" t="str">
        <f t="shared" si="21"/>
        <v>M</v>
      </c>
      <c r="P110" s="46">
        <f t="shared" si="22"/>
        <v>0</v>
      </c>
    </row>
    <row r="111" spans="1:19">
      <c r="A111" s="15">
        <v>866</v>
      </c>
      <c r="B111" s="12" t="s">
        <v>375</v>
      </c>
      <c r="C111" s="20" t="str">
        <f t="shared" si="16"/>
        <v>V60</v>
      </c>
      <c r="D111" s="12" t="s">
        <v>19</v>
      </c>
      <c r="E111" s="4" t="s">
        <v>32</v>
      </c>
      <c r="F111" s="13">
        <v>63</v>
      </c>
      <c r="G111" s="13"/>
      <c r="H111" s="28"/>
      <c r="I111" s="37"/>
      <c r="K111" s="41" t="str">
        <f t="shared" si="17"/>
        <v/>
      </c>
      <c r="L111" s="44" t="str">
        <f t="shared" si="18"/>
        <v>Steve Bywater</v>
      </c>
      <c r="M111" s="44" t="str">
        <f t="shared" si="19"/>
        <v>V60</v>
      </c>
      <c r="N111" s="44" t="str">
        <f t="shared" si="20"/>
        <v>East London Runners</v>
      </c>
      <c r="O111" s="44" t="str">
        <f t="shared" si="21"/>
        <v>M</v>
      </c>
      <c r="P111" s="46">
        <f t="shared" si="22"/>
        <v>0</v>
      </c>
    </row>
    <row r="112" spans="1:19">
      <c r="A112" s="15">
        <v>867</v>
      </c>
      <c r="B112" s="12" t="s">
        <v>285</v>
      </c>
      <c r="C112" s="20" t="str">
        <f t="shared" si="16"/>
        <v>V40</v>
      </c>
      <c r="D112" s="12" t="s">
        <v>19</v>
      </c>
      <c r="E112" s="4" t="s">
        <v>32</v>
      </c>
      <c r="F112" s="13">
        <v>49</v>
      </c>
      <c r="G112" s="13"/>
      <c r="H112" s="28"/>
      <c r="I112" s="37"/>
      <c r="K112" s="41" t="str">
        <f t="shared" si="17"/>
        <v/>
      </c>
      <c r="L112" s="44" t="str">
        <f t="shared" si="18"/>
        <v>Ciaran Canavan</v>
      </c>
      <c r="M112" s="44" t="str">
        <f t="shared" si="19"/>
        <v>V40</v>
      </c>
      <c r="N112" s="44" t="str">
        <f t="shared" si="20"/>
        <v>East London Runners</v>
      </c>
      <c r="O112" s="44" t="str">
        <f t="shared" si="21"/>
        <v>M</v>
      </c>
      <c r="P112" s="46">
        <f t="shared" si="22"/>
        <v>0</v>
      </c>
    </row>
    <row r="113" spans="1:16">
      <c r="A113" s="15">
        <v>868</v>
      </c>
      <c r="B113" s="12" t="s">
        <v>286</v>
      </c>
      <c r="C113" s="20" t="str">
        <f t="shared" si="16"/>
        <v>V40</v>
      </c>
      <c r="D113" s="12" t="s">
        <v>19</v>
      </c>
      <c r="E113" s="4" t="s">
        <v>32</v>
      </c>
      <c r="F113" s="13">
        <v>40</v>
      </c>
      <c r="G113" s="13"/>
      <c r="H113" s="28"/>
      <c r="I113" s="37"/>
      <c r="K113" s="41" t="str">
        <f t="shared" si="17"/>
        <v/>
      </c>
      <c r="L113" s="44" t="str">
        <f t="shared" si="18"/>
        <v>Grant Conway</v>
      </c>
      <c r="M113" s="44" t="str">
        <f t="shared" si="19"/>
        <v>V40</v>
      </c>
      <c r="N113" s="44" t="str">
        <f t="shared" si="20"/>
        <v>East London Runners</v>
      </c>
      <c r="O113" s="44" t="str">
        <f t="shared" si="21"/>
        <v>M</v>
      </c>
      <c r="P113" s="46">
        <f t="shared" si="22"/>
        <v>0</v>
      </c>
    </row>
    <row r="114" spans="1:16">
      <c r="A114" s="15">
        <v>869</v>
      </c>
      <c r="B114" s="12" t="s">
        <v>287</v>
      </c>
      <c r="C114" s="20" t="str">
        <f t="shared" si="16"/>
        <v>V40</v>
      </c>
      <c r="D114" s="12" t="s">
        <v>19</v>
      </c>
      <c r="E114" s="4" t="s">
        <v>32</v>
      </c>
      <c r="F114" s="13">
        <v>46</v>
      </c>
      <c r="G114" s="13"/>
      <c r="H114" s="28"/>
      <c r="I114" s="37"/>
      <c r="K114" s="41" t="str">
        <f t="shared" si="17"/>
        <v/>
      </c>
      <c r="L114" s="44" t="str">
        <f t="shared" si="18"/>
        <v>Ian Cooper</v>
      </c>
      <c r="M114" s="44" t="str">
        <f t="shared" si="19"/>
        <v>V40</v>
      </c>
      <c r="N114" s="44" t="str">
        <f t="shared" si="20"/>
        <v>East London Runners</v>
      </c>
      <c r="O114" s="44" t="str">
        <f t="shared" si="21"/>
        <v>M</v>
      </c>
      <c r="P114" s="46">
        <f t="shared" si="22"/>
        <v>0</v>
      </c>
    </row>
    <row r="115" spans="1:16">
      <c r="A115" s="15">
        <v>870</v>
      </c>
      <c r="B115" s="12" t="s">
        <v>288</v>
      </c>
      <c r="C115" s="20" t="str">
        <f t="shared" si="16"/>
        <v>SM</v>
      </c>
      <c r="D115" s="12" t="s">
        <v>19</v>
      </c>
      <c r="E115" s="4" t="s">
        <v>32</v>
      </c>
      <c r="F115" s="13">
        <v>37</v>
      </c>
      <c r="G115" s="13"/>
      <c r="H115" s="28"/>
      <c r="I115" s="37"/>
      <c r="K115" s="41" t="str">
        <f t="shared" si="17"/>
        <v/>
      </c>
      <c r="L115" s="44" t="str">
        <f t="shared" si="18"/>
        <v>James Creed</v>
      </c>
      <c r="M115" s="44" t="str">
        <f t="shared" si="19"/>
        <v>SM</v>
      </c>
      <c r="N115" s="44" t="str">
        <f t="shared" si="20"/>
        <v>East London Runners</v>
      </c>
      <c r="O115" s="44" t="str">
        <f t="shared" si="21"/>
        <v>M</v>
      </c>
      <c r="P115" s="46">
        <f t="shared" si="22"/>
        <v>0</v>
      </c>
    </row>
    <row r="116" spans="1:16">
      <c r="A116" s="15">
        <v>871</v>
      </c>
      <c r="B116" s="12" t="s">
        <v>289</v>
      </c>
      <c r="C116" s="20" t="str">
        <f t="shared" si="16"/>
        <v>SM</v>
      </c>
      <c r="D116" s="12" t="s">
        <v>19</v>
      </c>
      <c r="E116" s="4" t="s">
        <v>32</v>
      </c>
      <c r="F116" s="13">
        <v>35</v>
      </c>
      <c r="G116" s="13"/>
      <c r="H116" s="28"/>
      <c r="I116" s="37"/>
      <c r="K116" s="41" t="str">
        <f t="shared" si="17"/>
        <v/>
      </c>
      <c r="L116" s="44" t="str">
        <f t="shared" si="18"/>
        <v>Stuart Doman</v>
      </c>
      <c r="M116" s="44" t="str">
        <f t="shared" si="19"/>
        <v>SM</v>
      </c>
      <c r="N116" s="44" t="str">
        <f t="shared" si="20"/>
        <v>East London Runners</v>
      </c>
      <c r="O116" s="44" t="str">
        <f t="shared" si="21"/>
        <v>M</v>
      </c>
      <c r="P116" s="46">
        <f t="shared" si="22"/>
        <v>0</v>
      </c>
    </row>
    <row r="117" spans="1:16">
      <c r="A117" s="15">
        <v>872</v>
      </c>
      <c r="B117" s="12" t="s">
        <v>290</v>
      </c>
      <c r="C117" s="20" t="str">
        <f t="shared" si="16"/>
        <v>SM</v>
      </c>
      <c r="D117" s="12" t="s">
        <v>19</v>
      </c>
      <c r="E117" s="4" t="s">
        <v>32</v>
      </c>
      <c r="F117" s="13">
        <v>39</v>
      </c>
      <c r="G117" s="13"/>
      <c r="H117" s="28"/>
      <c r="I117" s="37"/>
      <c r="K117" s="41" t="str">
        <f t="shared" si="17"/>
        <v/>
      </c>
      <c r="L117" s="44" t="str">
        <f t="shared" si="18"/>
        <v>Spencer Evans</v>
      </c>
      <c r="M117" s="44" t="str">
        <f t="shared" si="19"/>
        <v>SM</v>
      </c>
      <c r="N117" s="44" t="str">
        <f t="shared" si="20"/>
        <v>East London Runners</v>
      </c>
      <c r="O117" s="44" t="str">
        <f t="shared" si="21"/>
        <v>M</v>
      </c>
      <c r="P117" s="46">
        <f t="shared" si="22"/>
        <v>0</v>
      </c>
    </row>
    <row r="118" spans="1:16">
      <c r="A118" s="15">
        <v>873</v>
      </c>
      <c r="B118" s="12" t="s">
        <v>291</v>
      </c>
      <c r="C118" s="20" t="str">
        <f t="shared" si="16"/>
        <v>SM</v>
      </c>
      <c r="D118" s="12" t="s">
        <v>19</v>
      </c>
      <c r="E118" s="4" t="s">
        <v>32</v>
      </c>
      <c r="F118" s="13">
        <v>26</v>
      </c>
      <c r="G118" s="13"/>
      <c r="H118" s="28"/>
      <c r="I118" s="37"/>
      <c r="K118" s="41" t="str">
        <f t="shared" si="17"/>
        <v/>
      </c>
      <c r="L118" s="44" t="str">
        <f t="shared" si="18"/>
        <v>Emmet Fitzgibbon</v>
      </c>
      <c r="M118" s="44" t="str">
        <f t="shared" si="19"/>
        <v>SM</v>
      </c>
      <c r="N118" s="44" t="str">
        <f t="shared" si="20"/>
        <v>East London Runners</v>
      </c>
      <c r="O118" s="44" t="str">
        <f t="shared" si="21"/>
        <v>M</v>
      </c>
      <c r="P118" s="46">
        <f t="shared" si="22"/>
        <v>0</v>
      </c>
    </row>
    <row r="119" spans="1:16">
      <c r="A119" s="15">
        <v>874</v>
      </c>
      <c r="B119" s="12" t="s">
        <v>292</v>
      </c>
      <c r="C119" s="20" t="str">
        <f t="shared" si="16"/>
        <v>SM</v>
      </c>
      <c r="D119" s="12" t="s">
        <v>19</v>
      </c>
      <c r="E119" s="4" t="s">
        <v>32</v>
      </c>
      <c r="F119" s="13">
        <v>35</v>
      </c>
      <c r="G119" s="13"/>
      <c r="H119" s="28"/>
      <c r="I119" s="37"/>
      <c r="K119" s="41" t="str">
        <f t="shared" si="17"/>
        <v/>
      </c>
      <c r="L119" s="44" t="str">
        <f t="shared" si="18"/>
        <v>Richard Guest</v>
      </c>
      <c r="M119" s="44" t="str">
        <f t="shared" si="19"/>
        <v>SM</v>
      </c>
      <c r="N119" s="44" t="str">
        <f t="shared" si="20"/>
        <v>East London Runners</v>
      </c>
      <c r="O119" s="44" t="str">
        <f t="shared" si="21"/>
        <v>M</v>
      </c>
      <c r="P119" s="46">
        <f t="shared" si="22"/>
        <v>0</v>
      </c>
    </row>
    <row r="120" spans="1:16">
      <c r="A120" s="15">
        <v>875</v>
      </c>
      <c r="B120" s="12" t="s">
        <v>293</v>
      </c>
      <c r="C120" s="20" t="str">
        <f t="shared" si="16"/>
        <v>V40</v>
      </c>
      <c r="D120" s="12" t="s">
        <v>19</v>
      </c>
      <c r="E120" s="4" t="s">
        <v>32</v>
      </c>
      <c r="F120" s="13">
        <v>41</v>
      </c>
      <c r="G120" s="13"/>
      <c r="H120" s="28"/>
      <c r="I120" s="37"/>
      <c r="K120" s="41" t="str">
        <f t="shared" si="17"/>
        <v/>
      </c>
      <c r="L120" s="44" t="str">
        <f t="shared" si="18"/>
        <v>John Healy</v>
      </c>
      <c r="M120" s="44" t="str">
        <f t="shared" si="19"/>
        <v>V40</v>
      </c>
      <c r="N120" s="44" t="str">
        <f t="shared" si="20"/>
        <v>East London Runners</v>
      </c>
      <c r="O120" s="44" t="str">
        <f t="shared" si="21"/>
        <v>M</v>
      </c>
      <c r="P120" s="46">
        <f t="shared" si="22"/>
        <v>0</v>
      </c>
    </row>
    <row r="121" spans="1:16">
      <c r="A121" s="15">
        <v>876</v>
      </c>
      <c r="B121" s="12" t="s">
        <v>294</v>
      </c>
      <c r="C121" s="20" t="str">
        <f t="shared" si="16"/>
        <v>V40</v>
      </c>
      <c r="D121" s="12" t="s">
        <v>19</v>
      </c>
      <c r="E121" s="4" t="s">
        <v>32</v>
      </c>
      <c r="F121" s="13">
        <v>40</v>
      </c>
      <c r="G121" s="13"/>
      <c r="H121" s="28"/>
      <c r="I121" s="37"/>
      <c r="K121" s="41" t="str">
        <f t="shared" si="17"/>
        <v/>
      </c>
      <c r="L121" s="44" t="str">
        <f t="shared" si="18"/>
        <v>Andy Jenkins</v>
      </c>
      <c r="M121" s="44" t="str">
        <f t="shared" si="19"/>
        <v>V40</v>
      </c>
      <c r="N121" s="44" t="str">
        <f t="shared" si="20"/>
        <v>East London Runners</v>
      </c>
      <c r="O121" s="44" t="str">
        <f t="shared" si="21"/>
        <v>M</v>
      </c>
      <c r="P121" s="46">
        <f t="shared" si="22"/>
        <v>0</v>
      </c>
    </row>
    <row r="122" spans="1:16">
      <c r="A122" s="15">
        <v>877</v>
      </c>
      <c r="B122" s="12" t="s">
        <v>295</v>
      </c>
      <c r="C122" s="20" t="str">
        <f t="shared" si="16"/>
        <v>SM</v>
      </c>
      <c r="D122" s="12" t="s">
        <v>19</v>
      </c>
      <c r="E122" s="4" t="s">
        <v>32</v>
      </c>
      <c r="F122" s="13">
        <v>36</v>
      </c>
      <c r="G122" s="13"/>
      <c r="H122" s="28"/>
      <c r="I122" s="37"/>
      <c r="K122" s="41" t="str">
        <f t="shared" si="17"/>
        <v/>
      </c>
      <c r="L122" s="44" t="str">
        <f t="shared" si="18"/>
        <v>Gareth Jones</v>
      </c>
      <c r="M122" s="44" t="str">
        <f t="shared" si="19"/>
        <v>SM</v>
      </c>
      <c r="N122" s="44" t="str">
        <f t="shared" si="20"/>
        <v>East London Runners</v>
      </c>
      <c r="O122" s="44" t="str">
        <f t="shared" si="21"/>
        <v>M</v>
      </c>
      <c r="P122" s="46">
        <f t="shared" si="22"/>
        <v>0</v>
      </c>
    </row>
    <row r="123" spans="1:16">
      <c r="A123" s="15">
        <v>878</v>
      </c>
      <c r="B123" s="12" t="s">
        <v>296</v>
      </c>
      <c r="C123" s="20" t="str">
        <f t="shared" si="16"/>
        <v>V40</v>
      </c>
      <c r="D123" s="12" t="s">
        <v>19</v>
      </c>
      <c r="E123" s="4" t="s">
        <v>32</v>
      </c>
      <c r="F123" s="13">
        <v>43</v>
      </c>
      <c r="G123" s="13"/>
      <c r="H123" s="33"/>
      <c r="I123" s="37"/>
      <c r="K123" s="41" t="str">
        <f t="shared" si="17"/>
        <v/>
      </c>
      <c r="L123" s="44" t="str">
        <f t="shared" si="18"/>
        <v>Wayne Kelly</v>
      </c>
      <c r="M123" s="44" t="str">
        <f t="shared" si="19"/>
        <v>V40</v>
      </c>
      <c r="N123" s="44" t="str">
        <f t="shared" si="20"/>
        <v>East London Runners</v>
      </c>
      <c r="O123" s="44" t="str">
        <f t="shared" si="21"/>
        <v>M</v>
      </c>
      <c r="P123" s="46">
        <f t="shared" si="22"/>
        <v>0</v>
      </c>
    </row>
    <row r="124" spans="1:16">
      <c r="A124" s="15">
        <v>879</v>
      </c>
      <c r="B124" s="12" t="s">
        <v>297</v>
      </c>
      <c r="C124" s="20" t="str">
        <f t="shared" si="16"/>
        <v>V40</v>
      </c>
      <c r="D124" s="12" t="s">
        <v>19</v>
      </c>
      <c r="E124" s="4" t="s">
        <v>32</v>
      </c>
      <c r="F124" s="13">
        <v>47</v>
      </c>
      <c r="G124" s="13"/>
      <c r="H124" s="33"/>
      <c r="I124" s="37"/>
      <c r="K124" s="41" t="str">
        <f t="shared" si="17"/>
        <v/>
      </c>
      <c r="L124" s="44" t="str">
        <f t="shared" si="18"/>
        <v>Danny Lee</v>
      </c>
      <c r="M124" s="44" t="str">
        <f t="shared" si="19"/>
        <v>V40</v>
      </c>
      <c r="N124" s="44" t="str">
        <f t="shared" si="20"/>
        <v>East London Runners</v>
      </c>
      <c r="O124" s="44" t="str">
        <f t="shared" si="21"/>
        <v>M</v>
      </c>
      <c r="P124" s="46">
        <f t="shared" si="22"/>
        <v>0</v>
      </c>
    </row>
    <row r="125" spans="1:16">
      <c r="A125" s="15">
        <v>880</v>
      </c>
      <c r="B125" s="12" t="s">
        <v>298</v>
      </c>
      <c r="C125" s="20" t="str">
        <f t="shared" si="16"/>
        <v>V40</v>
      </c>
      <c r="D125" s="12" t="s">
        <v>19</v>
      </c>
      <c r="E125" s="4" t="s">
        <v>32</v>
      </c>
      <c r="F125" s="13">
        <v>45</v>
      </c>
      <c r="G125" s="13"/>
      <c r="H125" s="33"/>
      <c r="I125" s="37"/>
      <c r="K125" s="41" t="str">
        <f t="shared" si="17"/>
        <v/>
      </c>
      <c r="L125" s="44" t="str">
        <f t="shared" si="18"/>
        <v>Ramesh Pala</v>
      </c>
      <c r="M125" s="44" t="str">
        <f t="shared" si="19"/>
        <v>V40</v>
      </c>
      <c r="N125" s="44" t="str">
        <f t="shared" si="20"/>
        <v>East London Runners</v>
      </c>
      <c r="O125" s="44" t="str">
        <f t="shared" si="21"/>
        <v>M</v>
      </c>
      <c r="P125" s="46">
        <f t="shared" si="22"/>
        <v>0</v>
      </c>
    </row>
    <row r="126" spans="1:16">
      <c r="A126" s="15">
        <v>881</v>
      </c>
      <c r="B126" s="12" t="s">
        <v>299</v>
      </c>
      <c r="C126" s="20" t="str">
        <f t="shared" si="16"/>
        <v>V50</v>
      </c>
      <c r="D126" s="19" t="s">
        <v>19</v>
      </c>
      <c r="E126" s="4" t="s">
        <v>32</v>
      </c>
      <c r="F126" s="13">
        <v>53</v>
      </c>
      <c r="G126" s="13"/>
      <c r="H126" s="33"/>
      <c r="I126" s="37"/>
      <c r="K126" s="41" t="str">
        <f t="shared" si="17"/>
        <v/>
      </c>
      <c r="L126" s="44" t="str">
        <f t="shared" si="18"/>
        <v>Shailesh Patel</v>
      </c>
      <c r="M126" s="44" t="str">
        <f t="shared" si="19"/>
        <v>V50</v>
      </c>
      <c r="N126" s="44" t="str">
        <f t="shared" si="20"/>
        <v>East London Runners</v>
      </c>
      <c r="O126" s="44" t="str">
        <f t="shared" si="21"/>
        <v>M</v>
      </c>
      <c r="P126" s="46">
        <f t="shared" si="22"/>
        <v>0</v>
      </c>
    </row>
    <row r="127" spans="1:16">
      <c r="A127" s="15">
        <v>882</v>
      </c>
      <c r="B127" s="12" t="s">
        <v>300</v>
      </c>
      <c r="C127" s="20" t="str">
        <f t="shared" si="16"/>
        <v>V40</v>
      </c>
      <c r="D127" s="12" t="s">
        <v>19</v>
      </c>
      <c r="E127" s="4" t="s">
        <v>32</v>
      </c>
      <c r="F127" s="13">
        <v>48</v>
      </c>
      <c r="G127" s="13"/>
      <c r="H127" s="33"/>
      <c r="I127" s="37"/>
      <c r="K127" s="41" t="str">
        <f t="shared" si="17"/>
        <v/>
      </c>
      <c r="L127" s="44" t="str">
        <f t="shared" si="18"/>
        <v>Will Pearce</v>
      </c>
      <c r="M127" s="44" t="str">
        <f t="shared" si="19"/>
        <v>V40</v>
      </c>
      <c r="N127" s="44" t="str">
        <f t="shared" si="20"/>
        <v>East London Runners</v>
      </c>
      <c r="O127" s="44" t="str">
        <f t="shared" si="21"/>
        <v>M</v>
      </c>
      <c r="P127" s="46">
        <f t="shared" si="22"/>
        <v>0</v>
      </c>
    </row>
    <row r="128" spans="1:16">
      <c r="A128" s="15">
        <v>883</v>
      </c>
      <c r="B128" s="12" t="s">
        <v>301</v>
      </c>
      <c r="C128" s="20" t="str">
        <f t="shared" si="16"/>
        <v>SM</v>
      </c>
      <c r="D128" s="19" t="s">
        <v>19</v>
      </c>
      <c r="E128" s="4" t="s">
        <v>32</v>
      </c>
      <c r="F128" s="13">
        <v>33</v>
      </c>
      <c r="G128" s="13"/>
      <c r="H128" s="33"/>
      <c r="I128" s="37"/>
      <c r="K128" s="41" t="str">
        <f t="shared" si="17"/>
        <v/>
      </c>
      <c r="L128" s="44" t="str">
        <f t="shared" si="18"/>
        <v>Adrian Perera</v>
      </c>
      <c r="M128" s="44" t="str">
        <f t="shared" si="19"/>
        <v>SM</v>
      </c>
      <c r="N128" s="44" t="str">
        <f t="shared" si="20"/>
        <v>East London Runners</v>
      </c>
      <c r="O128" s="44" t="str">
        <f t="shared" si="21"/>
        <v>M</v>
      </c>
      <c r="P128" s="46">
        <f t="shared" si="22"/>
        <v>0</v>
      </c>
    </row>
    <row r="129" spans="1:16">
      <c r="A129" s="15">
        <v>884</v>
      </c>
      <c r="B129" s="12" t="s">
        <v>302</v>
      </c>
      <c r="C129" s="20" t="str">
        <f t="shared" si="16"/>
        <v>SM</v>
      </c>
      <c r="D129" s="12" t="s">
        <v>19</v>
      </c>
      <c r="E129" s="4" t="s">
        <v>32</v>
      </c>
      <c r="F129" s="13">
        <v>28</v>
      </c>
      <c r="G129" s="13"/>
      <c r="H129" s="33"/>
      <c r="I129" s="37"/>
      <c r="K129" s="41" t="str">
        <f t="shared" si="17"/>
        <v/>
      </c>
      <c r="L129" s="44" t="str">
        <f t="shared" si="18"/>
        <v>Russell Price</v>
      </c>
      <c r="M129" s="44" t="str">
        <f t="shared" si="19"/>
        <v>SM</v>
      </c>
      <c r="N129" s="44" t="str">
        <f t="shared" si="20"/>
        <v>East London Runners</v>
      </c>
      <c r="O129" s="44" t="str">
        <f t="shared" si="21"/>
        <v>M</v>
      </c>
      <c r="P129" s="46">
        <f t="shared" si="22"/>
        <v>0</v>
      </c>
    </row>
    <row r="130" spans="1:16">
      <c r="A130" s="15">
        <v>885</v>
      </c>
      <c r="B130" s="12" t="s">
        <v>303</v>
      </c>
      <c r="C130" s="20" t="str">
        <f t="shared" si="16"/>
        <v>SM</v>
      </c>
      <c r="D130" s="12" t="s">
        <v>19</v>
      </c>
      <c r="E130" s="4" t="s">
        <v>32</v>
      </c>
      <c r="F130" s="13">
        <v>29</v>
      </c>
      <c r="G130" s="13"/>
      <c r="H130" s="33"/>
      <c r="I130" s="37"/>
      <c r="K130" s="41" t="str">
        <f t="shared" si="17"/>
        <v/>
      </c>
      <c r="L130" s="44" t="str">
        <f t="shared" si="18"/>
        <v>Kamol Saha</v>
      </c>
      <c r="M130" s="44" t="str">
        <f t="shared" si="19"/>
        <v>SM</v>
      </c>
      <c r="N130" s="44" t="str">
        <f t="shared" si="20"/>
        <v>East London Runners</v>
      </c>
      <c r="O130" s="44" t="str">
        <f t="shared" si="21"/>
        <v>M</v>
      </c>
      <c r="P130" s="46">
        <f t="shared" si="22"/>
        <v>0</v>
      </c>
    </row>
    <row r="131" spans="1:16">
      <c r="A131" s="15">
        <v>886</v>
      </c>
      <c r="B131" s="12" t="s">
        <v>304</v>
      </c>
      <c r="C131" s="20" t="str">
        <f t="shared" ref="C131:C194" si="23">IF(AND(E131="M",F131&lt;&gt;""),LOOKUP(F131,$Q$1:$Q$100,$R$1:$R$100),IF(AND(E131="F",F131&lt;&gt;""),LOOKUP(F131,$Q$1:$Q$100,$S$1:$S$100),""))</f>
        <v>V40</v>
      </c>
      <c r="D131" s="12" t="s">
        <v>19</v>
      </c>
      <c r="E131" s="4" t="s">
        <v>32</v>
      </c>
      <c r="F131" s="13">
        <v>40</v>
      </c>
      <c r="G131" s="13"/>
      <c r="H131" s="33"/>
      <c r="I131" s="37"/>
      <c r="K131" s="41" t="str">
        <f t="shared" si="17"/>
        <v/>
      </c>
      <c r="L131" s="44" t="str">
        <f t="shared" si="18"/>
        <v>Dan Slipper</v>
      </c>
      <c r="M131" s="44" t="str">
        <f t="shared" si="19"/>
        <v>V40</v>
      </c>
      <c r="N131" s="44" t="str">
        <f t="shared" si="20"/>
        <v>East London Runners</v>
      </c>
      <c r="O131" s="44" t="str">
        <f t="shared" si="21"/>
        <v>M</v>
      </c>
      <c r="P131" s="46">
        <f t="shared" si="22"/>
        <v>0</v>
      </c>
    </row>
    <row r="132" spans="1:16">
      <c r="A132" s="15">
        <v>887</v>
      </c>
      <c r="B132" s="12" t="s">
        <v>305</v>
      </c>
      <c r="C132" s="20" t="str">
        <f t="shared" si="23"/>
        <v>V40</v>
      </c>
      <c r="D132" s="12" t="s">
        <v>19</v>
      </c>
      <c r="E132" s="4" t="s">
        <v>32</v>
      </c>
      <c r="F132" s="13">
        <v>40</v>
      </c>
      <c r="G132" s="13"/>
      <c r="H132" s="33"/>
      <c r="I132" s="37"/>
      <c r="K132" s="41" t="str">
        <f t="shared" si="17"/>
        <v/>
      </c>
      <c r="L132" s="44" t="str">
        <f t="shared" si="18"/>
        <v>Dan Spinks</v>
      </c>
      <c r="M132" s="44" t="str">
        <f t="shared" si="19"/>
        <v>V40</v>
      </c>
      <c r="N132" s="44" t="str">
        <f t="shared" si="20"/>
        <v>East London Runners</v>
      </c>
      <c r="O132" s="44" t="str">
        <f t="shared" si="21"/>
        <v>M</v>
      </c>
      <c r="P132" s="46">
        <f t="shared" si="22"/>
        <v>0</v>
      </c>
    </row>
    <row r="133" spans="1:16">
      <c r="A133" s="15">
        <v>888</v>
      </c>
      <c r="B133" s="12" t="s">
        <v>306</v>
      </c>
      <c r="C133" s="20" t="str">
        <f t="shared" si="23"/>
        <v>V40</v>
      </c>
      <c r="D133" s="19" t="s">
        <v>19</v>
      </c>
      <c r="E133" s="4" t="s">
        <v>32</v>
      </c>
      <c r="F133" s="13">
        <v>40</v>
      </c>
      <c r="G133" s="13"/>
      <c r="H133" s="33"/>
      <c r="I133" s="37"/>
      <c r="K133" s="41" t="str">
        <f t="shared" si="17"/>
        <v/>
      </c>
      <c r="L133" s="44" t="str">
        <f t="shared" si="18"/>
        <v>Paul Thompson</v>
      </c>
      <c r="M133" s="44" t="str">
        <f t="shared" si="19"/>
        <v>V40</v>
      </c>
      <c r="N133" s="44" t="str">
        <f t="shared" si="20"/>
        <v>East London Runners</v>
      </c>
      <c r="O133" s="44" t="str">
        <f t="shared" si="21"/>
        <v>M</v>
      </c>
      <c r="P133" s="46">
        <f t="shared" si="22"/>
        <v>0</v>
      </c>
    </row>
    <row r="134" spans="1:16">
      <c r="A134" s="15">
        <v>889</v>
      </c>
      <c r="B134" s="12" t="s">
        <v>307</v>
      </c>
      <c r="C134" s="20" t="str">
        <f t="shared" si="23"/>
        <v>V40</v>
      </c>
      <c r="D134" s="19" t="s">
        <v>19</v>
      </c>
      <c r="E134" s="4" t="s">
        <v>32</v>
      </c>
      <c r="F134" s="13">
        <v>45</v>
      </c>
      <c r="G134" s="13"/>
      <c r="H134" s="33"/>
      <c r="I134" s="37"/>
      <c r="K134" s="41" t="str">
        <f t="shared" si="17"/>
        <v/>
      </c>
      <c r="L134" s="44" t="str">
        <f t="shared" si="18"/>
        <v>John White</v>
      </c>
      <c r="M134" s="44" t="str">
        <f t="shared" si="19"/>
        <v>V40</v>
      </c>
      <c r="N134" s="44" t="str">
        <f t="shared" si="20"/>
        <v>East London Runners</v>
      </c>
      <c r="O134" s="44" t="str">
        <f t="shared" si="21"/>
        <v>M</v>
      </c>
      <c r="P134" s="46">
        <f t="shared" si="22"/>
        <v>0</v>
      </c>
    </row>
    <row r="135" spans="1:16">
      <c r="A135" s="15">
        <v>890</v>
      </c>
      <c r="B135" s="12" t="s">
        <v>308</v>
      </c>
      <c r="C135" s="20" t="str">
        <f t="shared" si="23"/>
        <v>V60</v>
      </c>
      <c r="D135" s="12" t="s">
        <v>19</v>
      </c>
      <c r="E135" s="4" t="s">
        <v>32</v>
      </c>
      <c r="F135" s="13">
        <v>60</v>
      </c>
      <c r="G135" s="13"/>
      <c r="H135" s="33"/>
      <c r="I135" s="37"/>
      <c r="K135" s="41" t="str">
        <f t="shared" si="17"/>
        <v/>
      </c>
      <c r="L135" s="44" t="str">
        <f t="shared" si="18"/>
        <v>James Wilson</v>
      </c>
      <c r="M135" s="44" t="str">
        <f t="shared" si="19"/>
        <v>V60</v>
      </c>
      <c r="N135" s="44" t="str">
        <f t="shared" si="20"/>
        <v>East London Runners</v>
      </c>
      <c r="O135" s="44" t="str">
        <f t="shared" si="21"/>
        <v>M</v>
      </c>
      <c r="P135" s="46">
        <f t="shared" si="22"/>
        <v>0</v>
      </c>
    </row>
    <row r="136" spans="1:16">
      <c r="A136" s="15">
        <v>891</v>
      </c>
      <c r="B136" s="12" t="s">
        <v>309</v>
      </c>
      <c r="C136" s="20" t="str">
        <f t="shared" si="23"/>
        <v>SM</v>
      </c>
      <c r="D136" s="12" t="s">
        <v>19</v>
      </c>
      <c r="E136" s="4" t="s">
        <v>32</v>
      </c>
      <c r="F136" s="13">
        <v>37</v>
      </c>
      <c r="G136" s="13"/>
      <c r="H136" s="33"/>
      <c r="I136" s="37"/>
      <c r="K136" s="41" t="str">
        <f t="shared" ref="K136:K199" si="24">IF(ISERROR(CONCATENATE(LEFT(L136,3),MID(L136,(FIND(",",L136)+2),3))),"",CONCATENATE(LEFT(L136,3),MID(L136,(FIND(",",L136)+2),3)))</f>
        <v/>
      </c>
      <c r="L136" s="44" t="str">
        <f t="shared" ref="L136:L199" si="25">IF(LEN(B137)&lt;1,"",B137)</f>
        <v>Jonathan Wooldridge</v>
      </c>
      <c r="M136" s="44" t="str">
        <f t="shared" ref="M136:M199" si="26">IF(LEN(C136)&lt;1,"",C136)</f>
        <v>SM</v>
      </c>
      <c r="N136" s="44" t="str">
        <f t="shared" ref="N136:N199" si="27">D137</f>
        <v>East London Runners</v>
      </c>
      <c r="O136" s="44" t="str">
        <f t="shared" ref="O136:O199" si="28">IF(LEN(E136)&lt;1,"",E136)</f>
        <v>M</v>
      </c>
      <c r="P136" s="46">
        <f t="shared" ref="P136:P199" si="29">G136</f>
        <v>0</v>
      </c>
    </row>
    <row r="137" spans="1:16">
      <c r="A137" s="15">
        <v>892</v>
      </c>
      <c r="B137" s="12" t="s">
        <v>310</v>
      </c>
      <c r="C137" s="20" t="str">
        <f t="shared" si="23"/>
        <v>V40</v>
      </c>
      <c r="D137" s="12" t="s">
        <v>19</v>
      </c>
      <c r="E137" s="4" t="s">
        <v>32</v>
      </c>
      <c r="F137" s="13">
        <v>43</v>
      </c>
      <c r="G137" s="13"/>
      <c r="H137" s="28"/>
      <c r="I137" s="37"/>
      <c r="K137" s="41" t="str">
        <f t="shared" si="24"/>
        <v/>
      </c>
      <c r="L137" s="44" t="str">
        <f t="shared" si="25"/>
        <v>Mark Wyatt</v>
      </c>
      <c r="M137" s="44" t="str">
        <f t="shared" si="26"/>
        <v>V40</v>
      </c>
      <c r="N137" s="44" t="str">
        <f t="shared" si="27"/>
        <v>East London Runners</v>
      </c>
      <c r="O137" s="44" t="str">
        <f t="shared" si="28"/>
        <v>M</v>
      </c>
      <c r="P137" s="46">
        <f t="shared" si="29"/>
        <v>0</v>
      </c>
    </row>
    <row r="138" spans="1:16">
      <c r="A138" s="15">
        <v>893</v>
      </c>
      <c r="B138" s="12" t="s">
        <v>311</v>
      </c>
      <c r="C138" s="20" t="str">
        <f t="shared" si="23"/>
        <v>SM</v>
      </c>
      <c r="D138" s="12" t="s">
        <v>19</v>
      </c>
      <c r="E138" s="4" t="s">
        <v>32</v>
      </c>
      <c r="F138" s="13">
        <v>24</v>
      </c>
      <c r="G138" s="13"/>
      <c r="H138" s="28"/>
      <c r="I138" s="37"/>
      <c r="K138" s="41" t="str">
        <f t="shared" si="24"/>
        <v/>
      </c>
      <c r="L138" s="44" t="str">
        <f t="shared" si="25"/>
        <v>David Dixon</v>
      </c>
      <c r="M138" s="44" t="str">
        <f t="shared" si="26"/>
        <v>SM</v>
      </c>
      <c r="N138" s="44" t="str">
        <f t="shared" si="27"/>
        <v>Havering 90 Joggers</v>
      </c>
      <c r="O138" s="44" t="str">
        <f t="shared" si="28"/>
        <v>M</v>
      </c>
      <c r="P138" s="46">
        <f t="shared" si="29"/>
        <v>0</v>
      </c>
    </row>
    <row r="139" spans="1:16">
      <c r="A139" s="15">
        <v>894</v>
      </c>
      <c r="B139" s="12" t="s">
        <v>312</v>
      </c>
      <c r="C139" s="20" t="str">
        <f t="shared" si="23"/>
        <v>V50</v>
      </c>
      <c r="D139" s="12" t="s">
        <v>50</v>
      </c>
      <c r="E139" s="4" t="s">
        <v>32</v>
      </c>
      <c r="F139" s="13">
        <v>53</v>
      </c>
      <c r="G139" s="13"/>
      <c r="H139" s="28"/>
      <c r="I139" s="37"/>
      <c r="K139" s="41" t="str">
        <f t="shared" si="24"/>
        <v/>
      </c>
      <c r="L139" s="44" t="str">
        <f t="shared" si="25"/>
        <v>David Evans</v>
      </c>
      <c r="M139" s="44" t="str">
        <f t="shared" si="26"/>
        <v>V50</v>
      </c>
      <c r="N139" s="44" t="str">
        <f t="shared" si="27"/>
        <v>Havering 90 Joggers</v>
      </c>
      <c r="O139" s="44" t="str">
        <f t="shared" si="28"/>
        <v>M</v>
      </c>
      <c r="P139" s="46">
        <f t="shared" si="29"/>
        <v>0</v>
      </c>
    </row>
    <row r="140" spans="1:16">
      <c r="A140" s="15">
        <v>895</v>
      </c>
      <c r="B140" s="12" t="s">
        <v>313</v>
      </c>
      <c r="C140" s="20" t="str">
        <f t="shared" si="23"/>
        <v>V40</v>
      </c>
      <c r="D140" s="12" t="s">
        <v>50</v>
      </c>
      <c r="E140" s="4" t="s">
        <v>32</v>
      </c>
      <c r="F140" s="13">
        <v>46</v>
      </c>
      <c r="G140" s="13"/>
      <c r="H140" s="28"/>
      <c r="I140" s="37"/>
      <c r="K140" s="41" t="str">
        <f t="shared" si="24"/>
        <v/>
      </c>
      <c r="L140" s="44" t="str">
        <f t="shared" si="25"/>
        <v>John Ford</v>
      </c>
      <c r="M140" s="44" t="str">
        <f t="shared" si="26"/>
        <v>V40</v>
      </c>
      <c r="N140" s="44" t="str">
        <f t="shared" si="27"/>
        <v>Havering 90 Joggers</v>
      </c>
      <c r="O140" s="44" t="str">
        <f t="shared" si="28"/>
        <v>M</v>
      </c>
      <c r="P140" s="46">
        <f t="shared" si="29"/>
        <v>0</v>
      </c>
    </row>
    <row r="141" spans="1:16">
      <c r="A141" s="15">
        <v>896</v>
      </c>
      <c r="B141" s="12" t="s">
        <v>314</v>
      </c>
      <c r="C141" s="20" t="str">
        <f t="shared" si="23"/>
        <v>V50</v>
      </c>
      <c r="D141" s="12" t="s">
        <v>50</v>
      </c>
      <c r="E141" s="4" t="s">
        <v>32</v>
      </c>
      <c r="F141" s="13">
        <v>55</v>
      </c>
      <c r="G141" s="13"/>
      <c r="H141" s="28"/>
      <c r="I141" s="37"/>
      <c r="K141" s="41" t="str">
        <f t="shared" si="24"/>
        <v/>
      </c>
      <c r="L141" s="44" t="str">
        <f t="shared" si="25"/>
        <v>Tony Galea</v>
      </c>
      <c r="M141" s="44" t="str">
        <f t="shared" si="26"/>
        <v>V50</v>
      </c>
      <c r="N141" s="44" t="str">
        <f t="shared" si="27"/>
        <v>Havering 90 Joggers</v>
      </c>
      <c r="O141" s="44" t="str">
        <f t="shared" si="28"/>
        <v>M</v>
      </c>
      <c r="P141" s="46">
        <f t="shared" si="29"/>
        <v>0</v>
      </c>
    </row>
    <row r="142" spans="1:16">
      <c r="A142" s="15">
        <v>897</v>
      </c>
      <c r="B142" s="12" t="s">
        <v>315</v>
      </c>
      <c r="C142" s="20" t="str">
        <f t="shared" si="23"/>
        <v>V50</v>
      </c>
      <c r="D142" s="19" t="s">
        <v>50</v>
      </c>
      <c r="E142" s="4" t="s">
        <v>32</v>
      </c>
      <c r="F142" s="13">
        <v>53</v>
      </c>
      <c r="G142" s="13"/>
      <c r="H142" s="28"/>
      <c r="I142" s="37"/>
      <c r="K142" s="41" t="str">
        <f t="shared" si="24"/>
        <v/>
      </c>
      <c r="L142" s="44" t="str">
        <f t="shared" si="25"/>
        <v>John Gregory</v>
      </c>
      <c r="M142" s="44" t="str">
        <f t="shared" si="26"/>
        <v>V50</v>
      </c>
      <c r="N142" s="44" t="str">
        <f t="shared" si="27"/>
        <v>Havering 90 Joggers</v>
      </c>
      <c r="O142" s="44" t="str">
        <f t="shared" si="28"/>
        <v>M</v>
      </c>
      <c r="P142" s="46">
        <f t="shared" si="29"/>
        <v>0</v>
      </c>
    </row>
    <row r="143" spans="1:16">
      <c r="A143" s="15">
        <v>898</v>
      </c>
      <c r="B143" s="12" t="s">
        <v>316</v>
      </c>
      <c r="C143" s="20" t="str">
        <f t="shared" si="23"/>
        <v>V60</v>
      </c>
      <c r="D143" s="12" t="s">
        <v>50</v>
      </c>
      <c r="E143" s="4" t="s">
        <v>32</v>
      </c>
      <c r="F143" s="13">
        <v>66</v>
      </c>
      <c r="G143" s="13"/>
      <c r="H143" s="28"/>
      <c r="I143" s="37"/>
      <c r="K143" s="41" t="str">
        <f t="shared" si="24"/>
        <v/>
      </c>
      <c r="L143" s="44" t="str">
        <f t="shared" si="25"/>
        <v>Roger Hagan</v>
      </c>
      <c r="M143" s="44" t="str">
        <f t="shared" si="26"/>
        <v>V60</v>
      </c>
      <c r="N143" s="44" t="str">
        <f t="shared" si="27"/>
        <v>Havering 90 Joggers</v>
      </c>
      <c r="O143" s="44" t="str">
        <f t="shared" si="28"/>
        <v>M</v>
      </c>
      <c r="P143" s="46">
        <f t="shared" si="29"/>
        <v>0</v>
      </c>
    </row>
    <row r="144" spans="1:16">
      <c r="A144" s="15">
        <v>899</v>
      </c>
      <c r="B144" s="12" t="s">
        <v>317</v>
      </c>
      <c r="C144" s="20" t="str">
        <f t="shared" si="23"/>
        <v>V50</v>
      </c>
      <c r="D144" s="12" t="s">
        <v>50</v>
      </c>
      <c r="E144" s="4" t="s">
        <v>32</v>
      </c>
      <c r="F144" s="13">
        <v>54</v>
      </c>
      <c r="G144" s="13"/>
      <c r="H144" s="28"/>
      <c r="I144" s="37"/>
      <c r="K144" s="41" t="str">
        <f t="shared" si="24"/>
        <v/>
      </c>
      <c r="L144" s="44" t="str">
        <f t="shared" si="25"/>
        <v>Richard Heath</v>
      </c>
      <c r="M144" s="44" t="str">
        <f t="shared" si="26"/>
        <v>V50</v>
      </c>
      <c r="N144" s="44" t="str">
        <f t="shared" si="27"/>
        <v>Havering 90 Joggers</v>
      </c>
      <c r="O144" s="44" t="str">
        <f t="shared" si="28"/>
        <v>M</v>
      </c>
      <c r="P144" s="46">
        <f t="shared" si="29"/>
        <v>0</v>
      </c>
    </row>
    <row r="145" spans="1:16">
      <c r="A145" s="15">
        <v>900</v>
      </c>
      <c r="B145" s="12" t="s">
        <v>318</v>
      </c>
      <c r="C145" s="20" t="str">
        <f t="shared" si="23"/>
        <v>V40</v>
      </c>
      <c r="D145" s="12" t="s">
        <v>50</v>
      </c>
      <c r="E145" s="4" t="s">
        <v>32</v>
      </c>
      <c r="F145" s="13">
        <v>40</v>
      </c>
      <c r="G145" s="13"/>
      <c r="H145" s="28"/>
      <c r="I145" s="37"/>
      <c r="K145" s="41" t="str">
        <f t="shared" si="24"/>
        <v/>
      </c>
      <c r="L145" s="44" t="str">
        <f t="shared" si="25"/>
        <v>Simon Maley</v>
      </c>
      <c r="M145" s="44" t="str">
        <f t="shared" si="26"/>
        <v>V40</v>
      </c>
      <c r="N145" s="44" t="str">
        <f t="shared" si="27"/>
        <v>Havering 90 Joggers</v>
      </c>
      <c r="O145" s="44" t="str">
        <f t="shared" si="28"/>
        <v>M</v>
      </c>
      <c r="P145" s="46">
        <f t="shared" si="29"/>
        <v>0</v>
      </c>
    </row>
    <row r="146" spans="1:16">
      <c r="A146" s="15">
        <v>903</v>
      </c>
      <c r="B146" s="12" t="s">
        <v>319</v>
      </c>
      <c r="C146" s="20" t="str">
        <f t="shared" si="23"/>
        <v>SM</v>
      </c>
      <c r="D146" s="19" t="s">
        <v>50</v>
      </c>
      <c r="E146" s="4" t="s">
        <v>32</v>
      </c>
      <c r="F146" s="13">
        <v>39</v>
      </c>
      <c r="G146" s="13"/>
      <c r="H146" s="28"/>
      <c r="I146" s="37"/>
      <c r="K146" s="41" t="str">
        <f t="shared" si="24"/>
        <v/>
      </c>
      <c r="L146" s="44" t="str">
        <f t="shared" si="25"/>
        <v>Neil Moses</v>
      </c>
      <c r="M146" s="44" t="str">
        <f t="shared" si="26"/>
        <v>SM</v>
      </c>
      <c r="N146" s="44" t="str">
        <f t="shared" si="27"/>
        <v>Havering 90 Joggers</v>
      </c>
      <c r="O146" s="44" t="str">
        <f t="shared" si="28"/>
        <v>M</v>
      </c>
      <c r="P146" s="46">
        <f t="shared" si="29"/>
        <v>0</v>
      </c>
    </row>
    <row r="147" spans="1:16">
      <c r="A147" s="15">
        <v>904</v>
      </c>
      <c r="B147" s="12" t="s">
        <v>320</v>
      </c>
      <c r="C147" s="20" t="str">
        <f t="shared" si="23"/>
        <v>V50</v>
      </c>
      <c r="D147" s="12" t="s">
        <v>50</v>
      </c>
      <c r="E147" s="4" t="s">
        <v>32</v>
      </c>
      <c r="F147" s="13">
        <v>54</v>
      </c>
      <c r="G147" s="13"/>
      <c r="H147" s="28"/>
      <c r="I147" s="37"/>
      <c r="K147" s="41" t="str">
        <f t="shared" si="24"/>
        <v/>
      </c>
      <c r="L147" s="44" t="str">
        <f t="shared" si="25"/>
        <v>Brian Parish</v>
      </c>
      <c r="M147" s="44" t="str">
        <f t="shared" si="26"/>
        <v>V50</v>
      </c>
      <c r="N147" s="44" t="str">
        <f t="shared" si="27"/>
        <v>Havering 90 Joggers</v>
      </c>
      <c r="O147" s="44" t="str">
        <f t="shared" si="28"/>
        <v>M</v>
      </c>
      <c r="P147" s="46">
        <f t="shared" si="29"/>
        <v>0</v>
      </c>
    </row>
    <row r="148" spans="1:16">
      <c r="A148" s="15">
        <v>905</v>
      </c>
      <c r="B148" s="12" t="s">
        <v>321</v>
      </c>
      <c r="C148" s="20" t="str">
        <f t="shared" si="23"/>
        <v>V40</v>
      </c>
      <c r="D148" s="12" t="s">
        <v>50</v>
      </c>
      <c r="E148" s="4" t="s">
        <v>32</v>
      </c>
      <c r="F148" s="13">
        <v>40</v>
      </c>
      <c r="G148" s="13"/>
      <c r="H148" s="28"/>
      <c r="I148" s="37"/>
      <c r="K148" s="41" t="str">
        <f t="shared" si="24"/>
        <v/>
      </c>
      <c r="L148" s="44" t="str">
        <f t="shared" si="25"/>
        <v>Keith Penfold</v>
      </c>
      <c r="M148" s="44" t="str">
        <f t="shared" si="26"/>
        <v>V40</v>
      </c>
      <c r="N148" s="44" t="str">
        <f t="shared" si="27"/>
        <v>Havering 90 Joggers</v>
      </c>
      <c r="O148" s="44" t="str">
        <f t="shared" si="28"/>
        <v>M</v>
      </c>
      <c r="P148" s="46">
        <f t="shared" si="29"/>
        <v>0</v>
      </c>
    </row>
    <row r="149" spans="1:16">
      <c r="A149" s="15">
        <v>906</v>
      </c>
      <c r="B149" s="12" t="s">
        <v>322</v>
      </c>
      <c r="C149" s="20" t="str">
        <f t="shared" si="23"/>
        <v>V60</v>
      </c>
      <c r="D149" s="12" t="s">
        <v>50</v>
      </c>
      <c r="E149" s="4" t="s">
        <v>32</v>
      </c>
      <c r="F149" s="13">
        <v>62</v>
      </c>
      <c r="G149" s="13"/>
      <c r="H149" s="28"/>
      <c r="I149" s="37"/>
      <c r="K149" s="41" t="str">
        <f t="shared" si="24"/>
        <v/>
      </c>
      <c r="L149" s="44" t="str">
        <f t="shared" si="25"/>
        <v>Chris Thomas</v>
      </c>
      <c r="M149" s="44" t="str">
        <f t="shared" si="26"/>
        <v>V60</v>
      </c>
      <c r="N149" s="44" t="str">
        <f t="shared" si="27"/>
        <v>Havering 90 Joggers</v>
      </c>
      <c r="O149" s="44" t="str">
        <f t="shared" si="28"/>
        <v>M</v>
      </c>
      <c r="P149" s="46">
        <f t="shared" si="29"/>
        <v>0</v>
      </c>
    </row>
    <row r="150" spans="1:16">
      <c r="A150" s="15">
        <v>907</v>
      </c>
      <c r="B150" s="12" t="s">
        <v>323</v>
      </c>
      <c r="C150" s="20" t="str">
        <f t="shared" si="23"/>
        <v>SM</v>
      </c>
      <c r="D150" s="12" t="s">
        <v>50</v>
      </c>
      <c r="E150" s="4" t="s">
        <v>32</v>
      </c>
      <c r="F150" s="13">
        <v>37</v>
      </c>
      <c r="G150" s="13"/>
      <c r="H150" s="28"/>
      <c r="I150" s="37"/>
      <c r="K150" s="41" t="str">
        <f t="shared" si="24"/>
        <v/>
      </c>
      <c r="L150" s="44" t="str">
        <f t="shared" si="25"/>
        <v>Clive Tweedie</v>
      </c>
      <c r="M150" s="44" t="str">
        <f t="shared" si="26"/>
        <v>SM</v>
      </c>
      <c r="N150" s="44" t="str">
        <f t="shared" si="27"/>
        <v>Havering 90 Joggers</v>
      </c>
      <c r="O150" s="44" t="str">
        <f t="shared" si="28"/>
        <v>M</v>
      </c>
      <c r="P150" s="46">
        <f t="shared" si="29"/>
        <v>0</v>
      </c>
    </row>
    <row r="151" spans="1:16">
      <c r="A151" s="15">
        <v>908</v>
      </c>
      <c r="B151" s="12" t="s">
        <v>324</v>
      </c>
      <c r="C151" s="20" t="str">
        <f t="shared" si="23"/>
        <v>V60</v>
      </c>
      <c r="D151" s="12" t="s">
        <v>50</v>
      </c>
      <c r="E151" s="4" t="s">
        <v>32</v>
      </c>
      <c r="F151" s="13">
        <v>63</v>
      </c>
      <c r="G151" s="13"/>
      <c r="H151" s="28"/>
      <c r="I151" s="37"/>
      <c r="K151" s="41" t="str">
        <f t="shared" si="24"/>
        <v/>
      </c>
      <c r="L151" s="44" t="str">
        <f t="shared" si="25"/>
        <v>Sam Veerasamy</v>
      </c>
      <c r="M151" s="44" t="str">
        <f t="shared" si="26"/>
        <v>V60</v>
      </c>
      <c r="N151" s="44" t="str">
        <f t="shared" si="27"/>
        <v>Dagenham 88</v>
      </c>
      <c r="O151" s="44" t="str">
        <f t="shared" si="28"/>
        <v>M</v>
      </c>
      <c r="P151" s="46">
        <f t="shared" si="29"/>
        <v>0</v>
      </c>
    </row>
    <row r="152" spans="1:16">
      <c r="A152" s="15">
        <v>909</v>
      </c>
      <c r="B152" s="12" t="s">
        <v>325</v>
      </c>
      <c r="C152" s="20" t="str">
        <f t="shared" si="23"/>
        <v>V60</v>
      </c>
      <c r="D152" s="12" t="s">
        <v>49</v>
      </c>
      <c r="E152" s="4" t="s">
        <v>32</v>
      </c>
      <c r="F152" s="13">
        <v>68</v>
      </c>
      <c r="G152" s="13"/>
      <c r="H152" s="28"/>
      <c r="I152" s="37"/>
      <c r="K152" s="41" t="str">
        <f t="shared" si="24"/>
        <v/>
      </c>
      <c r="L152" s="44" t="str">
        <f t="shared" si="25"/>
        <v>Nigel Swinburne</v>
      </c>
      <c r="M152" s="44" t="str">
        <f t="shared" si="26"/>
        <v>V60</v>
      </c>
      <c r="N152" s="44" t="str">
        <f t="shared" si="27"/>
        <v>Dagenham 88</v>
      </c>
      <c r="O152" s="44" t="str">
        <f t="shared" si="28"/>
        <v>M</v>
      </c>
      <c r="P152" s="46">
        <f t="shared" si="29"/>
        <v>0</v>
      </c>
    </row>
    <row r="153" spans="1:16">
      <c r="A153" s="15">
        <v>910</v>
      </c>
      <c r="B153" s="12" t="s">
        <v>326</v>
      </c>
      <c r="C153" s="20" t="str">
        <f t="shared" si="23"/>
        <v>SM</v>
      </c>
      <c r="D153" s="12" t="s">
        <v>49</v>
      </c>
      <c r="E153" s="4" t="s">
        <v>32</v>
      </c>
      <c r="F153" s="13">
        <v>34</v>
      </c>
      <c r="G153" s="13"/>
      <c r="H153" s="28"/>
      <c r="I153" s="37"/>
      <c r="K153" s="41" t="str">
        <f t="shared" si="24"/>
        <v/>
      </c>
      <c r="L153" s="44" t="str">
        <f t="shared" si="25"/>
        <v>Doug Adams</v>
      </c>
      <c r="M153" s="44" t="str">
        <f t="shared" si="26"/>
        <v>SM</v>
      </c>
      <c r="N153" s="44" t="str">
        <f t="shared" si="27"/>
        <v>Dagenham 88</v>
      </c>
      <c r="O153" s="44" t="str">
        <f t="shared" si="28"/>
        <v>M</v>
      </c>
      <c r="P153" s="46">
        <f t="shared" si="29"/>
        <v>0</v>
      </c>
    </row>
    <row r="154" spans="1:16">
      <c r="A154" s="15">
        <v>911</v>
      </c>
      <c r="B154" s="12" t="s">
        <v>327</v>
      </c>
      <c r="C154" s="20" t="str">
        <f t="shared" si="23"/>
        <v>V60</v>
      </c>
      <c r="D154" s="12" t="s">
        <v>49</v>
      </c>
      <c r="E154" s="4" t="s">
        <v>32</v>
      </c>
      <c r="F154" s="13">
        <v>63</v>
      </c>
      <c r="G154" s="13"/>
      <c r="H154" s="28"/>
      <c r="I154" s="37"/>
      <c r="K154" s="41" t="str">
        <f t="shared" si="24"/>
        <v/>
      </c>
      <c r="L154" s="44" t="str">
        <f t="shared" si="25"/>
        <v>Ian Cummins</v>
      </c>
      <c r="M154" s="44" t="str">
        <f t="shared" si="26"/>
        <v>V60</v>
      </c>
      <c r="N154" s="44" t="str">
        <f t="shared" si="27"/>
        <v>Dagenham 88</v>
      </c>
      <c r="O154" s="44" t="str">
        <f t="shared" si="28"/>
        <v>M</v>
      </c>
      <c r="P154" s="46">
        <f t="shared" si="29"/>
        <v>0</v>
      </c>
    </row>
    <row r="155" spans="1:16">
      <c r="A155" s="15">
        <v>912</v>
      </c>
      <c r="B155" s="12" t="s">
        <v>328</v>
      </c>
      <c r="C155" s="20" t="str">
        <f t="shared" si="23"/>
        <v>V40</v>
      </c>
      <c r="D155" s="12" t="s">
        <v>49</v>
      </c>
      <c r="E155" s="4" t="s">
        <v>32</v>
      </c>
      <c r="F155" s="13">
        <v>46</v>
      </c>
      <c r="G155" s="13"/>
      <c r="H155" s="28"/>
      <c r="I155" s="37"/>
      <c r="K155" s="41" t="str">
        <f t="shared" si="24"/>
        <v/>
      </c>
      <c r="L155" s="44" t="str">
        <f t="shared" si="25"/>
        <v>Lee Davis</v>
      </c>
      <c r="M155" s="44" t="str">
        <f t="shared" si="26"/>
        <v>V40</v>
      </c>
      <c r="N155" s="44" t="str">
        <f t="shared" si="27"/>
        <v>Dagenham 88</v>
      </c>
      <c r="O155" s="44" t="str">
        <f t="shared" si="28"/>
        <v>M</v>
      </c>
      <c r="P155" s="46">
        <f t="shared" si="29"/>
        <v>0</v>
      </c>
    </row>
    <row r="156" spans="1:16">
      <c r="A156" s="15">
        <v>913</v>
      </c>
      <c r="B156" s="12" t="s">
        <v>329</v>
      </c>
      <c r="C156" s="20" t="str">
        <f t="shared" si="23"/>
        <v>V40</v>
      </c>
      <c r="D156" s="12" t="s">
        <v>49</v>
      </c>
      <c r="E156" s="4" t="s">
        <v>32</v>
      </c>
      <c r="F156" s="13">
        <v>46</v>
      </c>
      <c r="G156" s="13"/>
      <c r="H156" s="28"/>
      <c r="I156" s="37"/>
      <c r="K156" s="41" t="str">
        <f t="shared" si="24"/>
        <v/>
      </c>
      <c r="L156" s="44" t="str">
        <f t="shared" si="25"/>
        <v>Daniel Allen</v>
      </c>
      <c r="M156" s="44" t="str">
        <f t="shared" si="26"/>
        <v>V40</v>
      </c>
      <c r="N156" s="44" t="str">
        <f t="shared" si="27"/>
        <v>Dagenham 88</v>
      </c>
      <c r="O156" s="44" t="str">
        <f t="shared" si="28"/>
        <v>M</v>
      </c>
      <c r="P156" s="46">
        <f t="shared" si="29"/>
        <v>0</v>
      </c>
    </row>
    <row r="157" spans="1:16">
      <c r="A157" s="15">
        <v>914</v>
      </c>
      <c r="B157" s="12" t="s">
        <v>330</v>
      </c>
      <c r="C157" s="20" t="str">
        <f t="shared" si="23"/>
        <v>SM</v>
      </c>
      <c r="D157" s="12" t="s">
        <v>49</v>
      </c>
      <c r="E157" s="4" t="s">
        <v>32</v>
      </c>
      <c r="F157" s="13">
        <v>32</v>
      </c>
      <c r="G157" s="13"/>
      <c r="H157" s="28"/>
      <c r="I157" s="37"/>
      <c r="K157" s="41" t="str">
        <f t="shared" si="24"/>
        <v/>
      </c>
      <c r="L157" s="44" t="str">
        <f t="shared" si="25"/>
        <v>Nigel Swaby</v>
      </c>
      <c r="M157" s="44" t="str">
        <f t="shared" si="26"/>
        <v>SM</v>
      </c>
      <c r="N157" s="44" t="str">
        <f t="shared" si="27"/>
        <v>Barking Road Runners</v>
      </c>
      <c r="O157" s="44" t="str">
        <f t="shared" si="28"/>
        <v>M</v>
      </c>
      <c r="P157" s="46">
        <f t="shared" si="29"/>
        <v>0</v>
      </c>
    </row>
    <row r="158" spans="1:16">
      <c r="A158" s="15">
        <v>915</v>
      </c>
      <c r="B158" s="12" t="s">
        <v>376</v>
      </c>
      <c r="C158" s="20" t="str">
        <f t="shared" si="23"/>
        <v>V50</v>
      </c>
      <c r="D158" s="19" t="s">
        <v>56</v>
      </c>
      <c r="E158" s="4" t="s">
        <v>32</v>
      </c>
      <c r="F158" s="13">
        <v>56</v>
      </c>
      <c r="G158" s="13"/>
      <c r="H158" s="28"/>
      <c r="I158" s="37"/>
      <c r="K158" s="41" t="str">
        <f t="shared" si="24"/>
        <v/>
      </c>
      <c r="L158" s="44" t="str">
        <f t="shared" si="25"/>
        <v>Barry Culling</v>
      </c>
      <c r="M158" s="44" t="str">
        <f t="shared" si="26"/>
        <v>V50</v>
      </c>
      <c r="N158" s="44" t="str">
        <f t="shared" si="27"/>
        <v>Barking Road Runners</v>
      </c>
      <c r="O158" s="44" t="str">
        <f t="shared" si="28"/>
        <v>M</v>
      </c>
      <c r="P158" s="46">
        <f t="shared" si="29"/>
        <v>0</v>
      </c>
    </row>
    <row r="159" spans="1:16">
      <c r="A159" s="15">
        <v>916</v>
      </c>
      <c r="B159" s="12" t="s">
        <v>331</v>
      </c>
      <c r="C159" s="20" t="str">
        <f t="shared" si="23"/>
        <v>SM</v>
      </c>
      <c r="D159" s="19" t="s">
        <v>56</v>
      </c>
      <c r="E159" s="4" t="s">
        <v>32</v>
      </c>
      <c r="F159" s="13">
        <v>28</v>
      </c>
      <c r="G159" s="13"/>
      <c r="H159" s="28"/>
      <c r="I159" s="37"/>
      <c r="K159" s="41" t="str">
        <f t="shared" si="24"/>
        <v/>
      </c>
      <c r="L159" s="44" t="str">
        <f t="shared" si="25"/>
        <v>Andrew Gwilliam</v>
      </c>
      <c r="M159" s="44" t="str">
        <f t="shared" si="26"/>
        <v>SM</v>
      </c>
      <c r="N159" s="44" t="str">
        <f t="shared" si="27"/>
        <v>Barking Road Runners</v>
      </c>
      <c r="O159" s="44" t="str">
        <f t="shared" si="28"/>
        <v>M</v>
      </c>
      <c r="P159" s="46">
        <f t="shared" si="29"/>
        <v>0</v>
      </c>
    </row>
    <row r="160" spans="1:16">
      <c r="A160" s="15">
        <v>917</v>
      </c>
      <c r="B160" s="12" t="s">
        <v>332</v>
      </c>
      <c r="C160" s="20" t="str">
        <f t="shared" si="23"/>
        <v>V40</v>
      </c>
      <c r="D160" s="12" t="s">
        <v>56</v>
      </c>
      <c r="E160" s="4" t="s">
        <v>32</v>
      </c>
      <c r="F160" s="13">
        <v>40</v>
      </c>
      <c r="G160" s="13"/>
      <c r="H160" s="28"/>
      <c r="I160" s="37"/>
      <c r="K160" s="41" t="str">
        <f t="shared" si="24"/>
        <v/>
      </c>
      <c r="L160" s="44" t="str">
        <f t="shared" si="25"/>
        <v>Dervish Bartlett</v>
      </c>
      <c r="M160" s="44" t="str">
        <f t="shared" si="26"/>
        <v>V40</v>
      </c>
      <c r="N160" s="44" t="str">
        <f t="shared" si="27"/>
        <v>Barking Road Runners</v>
      </c>
      <c r="O160" s="44" t="str">
        <f t="shared" si="28"/>
        <v>M</v>
      </c>
      <c r="P160" s="46">
        <f t="shared" si="29"/>
        <v>0</v>
      </c>
    </row>
    <row r="161" spans="1:16">
      <c r="A161" s="15">
        <v>918</v>
      </c>
      <c r="B161" s="12" t="s">
        <v>333</v>
      </c>
      <c r="C161" s="20" t="str">
        <f t="shared" si="23"/>
        <v>V40</v>
      </c>
      <c r="D161" s="12" t="s">
        <v>56</v>
      </c>
      <c r="E161" s="4" t="s">
        <v>32</v>
      </c>
      <c r="F161" s="13">
        <v>44</v>
      </c>
      <c r="G161" s="13"/>
      <c r="H161" s="28"/>
      <c r="I161" s="37"/>
      <c r="K161" s="41" t="str">
        <f t="shared" si="24"/>
        <v/>
      </c>
      <c r="L161" s="44" t="str">
        <f t="shared" si="25"/>
        <v>Malcolm Muir</v>
      </c>
      <c r="M161" s="44" t="str">
        <f t="shared" si="26"/>
        <v>V40</v>
      </c>
      <c r="N161" s="44" t="str">
        <f t="shared" si="27"/>
        <v>Ilford AC</v>
      </c>
      <c r="O161" s="44" t="str">
        <f t="shared" si="28"/>
        <v>M</v>
      </c>
      <c r="P161" s="46">
        <f t="shared" si="29"/>
        <v>0</v>
      </c>
    </row>
    <row r="162" spans="1:16">
      <c r="A162" s="15">
        <v>919</v>
      </c>
      <c r="B162" s="12" t="s">
        <v>334</v>
      </c>
      <c r="C162" s="20" t="str">
        <f t="shared" si="23"/>
        <v>V40</v>
      </c>
      <c r="D162" s="12" t="s">
        <v>139</v>
      </c>
      <c r="E162" s="4" t="s">
        <v>32</v>
      </c>
      <c r="F162" s="13">
        <v>40</v>
      </c>
      <c r="G162" s="13"/>
      <c r="H162" s="28"/>
      <c r="I162" s="37"/>
      <c r="K162" s="41" t="str">
        <f t="shared" si="24"/>
        <v/>
      </c>
      <c r="L162" s="44" t="str">
        <f t="shared" si="25"/>
        <v>Phil Hudson</v>
      </c>
      <c r="M162" s="44" t="str">
        <f t="shared" si="26"/>
        <v>V40</v>
      </c>
      <c r="N162" s="44" t="str">
        <f t="shared" si="27"/>
        <v>Ware Joggers</v>
      </c>
      <c r="O162" s="44" t="str">
        <f t="shared" si="28"/>
        <v>M</v>
      </c>
      <c r="P162" s="46">
        <f t="shared" si="29"/>
        <v>0</v>
      </c>
    </row>
    <row r="163" spans="1:16">
      <c r="A163" s="15">
        <v>920</v>
      </c>
      <c r="B163" s="12" t="s">
        <v>335</v>
      </c>
      <c r="C163" s="20" t="str">
        <f t="shared" si="23"/>
        <v>V50</v>
      </c>
      <c r="D163" s="12" t="s">
        <v>69</v>
      </c>
      <c r="E163" s="4" t="s">
        <v>32</v>
      </c>
      <c r="F163" s="13">
        <v>57</v>
      </c>
      <c r="G163" s="13"/>
      <c r="H163" s="28"/>
      <c r="I163" s="37"/>
      <c r="K163" s="41" t="str">
        <f t="shared" si="24"/>
        <v/>
      </c>
      <c r="L163" s="44" t="str">
        <f t="shared" si="25"/>
        <v>Hiren Amin</v>
      </c>
      <c r="M163" s="44" t="str">
        <f t="shared" si="26"/>
        <v>V50</v>
      </c>
      <c r="N163" s="44" t="str">
        <f t="shared" si="27"/>
        <v>East End Road Runners</v>
      </c>
      <c r="O163" s="44" t="str">
        <f t="shared" si="28"/>
        <v>M</v>
      </c>
      <c r="P163" s="46">
        <f t="shared" si="29"/>
        <v>0</v>
      </c>
    </row>
    <row r="164" spans="1:16">
      <c r="A164" s="15">
        <v>951</v>
      </c>
      <c r="B164" s="12" t="s">
        <v>336</v>
      </c>
      <c r="C164" s="20" t="str">
        <f t="shared" si="23"/>
        <v>SM</v>
      </c>
      <c r="D164" s="12" t="s">
        <v>80</v>
      </c>
      <c r="E164" s="4" t="s">
        <v>32</v>
      </c>
      <c r="F164" s="13">
        <v>25</v>
      </c>
      <c r="G164" s="13"/>
      <c r="H164" s="28"/>
      <c r="I164" s="37"/>
      <c r="K164" s="41" t="str">
        <f t="shared" si="24"/>
        <v/>
      </c>
      <c r="L164" s="44" t="str">
        <f t="shared" si="25"/>
        <v>Nuno Andrade</v>
      </c>
      <c r="M164" s="44" t="str">
        <f t="shared" si="26"/>
        <v>SM</v>
      </c>
      <c r="N164" s="44" t="str">
        <f t="shared" si="27"/>
        <v>East End Road Runners</v>
      </c>
      <c r="O164" s="44" t="str">
        <f t="shared" si="28"/>
        <v>M</v>
      </c>
      <c r="P164" s="46">
        <f t="shared" si="29"/>
        <v>0</v>
      </c>
    </row>
    <row r="165" spans="1:16">
      <c r="A165" s="15">
        <v>952</v>
      </c>
      <c r="B165" s="12" t="s">
        <v>337</v>
      </c>
      <c r="C165" s="20" t="str">
        <f t="shared" si="23"/>
        <v>SM</v>
      </c>
      <c r="D165" s="12" t="s">
        <v>80</v>
      </c>
      <c r="E165" s="4" t="s">
        <v>32</v>
      </c>
      <c r="F165" s="13">
        <v>31</v>
      </c>
      <c r="G165" s="13"/>
      <c r="H165" s="28"/>
      <c r="I165" s="37"/>
      <c r="K165" s="41" t="str">
        <f t="shared" si="24"/>
        <v/>
      </c>
      <c r="L165" s="44" t="str">
        <f t="shared" si="25"/>
        <v>Neil Ansell</v>
      </c>
      <c r="M165" s="44" t="str">
        <f t="shared" si="26"/>
        <v>SM</v>
      </c>
      <c r="N165" s="44" t="str">
        <f t="shared" si="27"/>
        <v>East End Road Runners</v>
      </c>
      <c r="O165" s="44" t="str">
        <f t="shared" si="28"/>
        <v>M</v>
      </c>
      <c r="P165" s="46">
        <f t="shared" si="29"/>
        <v>0</v>
      </c>
    </row>
    <row r="166" spans="1:16">
      <c r="A166" s="15">
        <v>953</v>
      </c>
      <c r="B166" s="12" t="s">
        <v>338</v>
      </c>
      <c r="C166" s="20" t="str">
        <f t="shared" si="23"/>
        <v>SM</v>
      </c>
      <c r="D166" s="12" t="s">
        <v>80</v>
      </c>
      <c r="E166" s="4" t="s">
        <v>32</v>
      </c>
      <c r="F166" s="13">
        <v>38</v>
      </c>
      <c r="G166" s="13"/>
      <c r="H166" s="28"/>
      <c r="I166" s="37"/>
      <c r="K166" s="41" t="str">
        <f t="shared" si="24"/>
        <v/>
      </c>
      <c r="L166" s="44" t="str">
        <f t="shared" si="25"/>
        <v>Rodney Baldwin</v>
      </c>
      <c r="M166" s="44" t="str">
        <f t="shared" si="26"/>
        <v>SM</v>
      </c>
      <c r="N166" s="44" t="str">
        <f t="shared" si="27"/>
        <v>East End Road Runners</v>
      </c>
      <c r="O166" s="44" t="str">
        <f t="shared" si="28"/>
        <v>M</v>
      </c>
      <c r="P166" s="46">
        <f t="shared" si="29"/>
        <v>0</v>
      </c>
    </row>
    <row r="167" spans="1:16">
      <c r="A167" s="15">
        <v>954</v>
      </c>
      <c r="B167" s="12" t="s">
        <v>339</v>
      </c>
      <c r="C167" s="20" t="str">
        <f t="shared" si="23"/>
        <v>SM</v>
      </c>
      <c r="D167" s="12" t="s">
        <v>80</v>
      </c>
      <c r="E167" s="4" t="s">
        <v>32</v>
      </c>
      <c r="F167" s="13">
        <v>32</v>
      </c>
      <c r="G167" s="13"/>
      <c r="H167" s="28"/>
      <c r="I167" s="37"/>
      <c r="K167" s="41" t="str">
        <f t="shared" si="24"/>
        <v/>
      </c>
      <c r="L167" s="44" t="str">
        <f t="shared" si="25"/>
        <v>David Elsom</v>
      </c>
      <c r="M167" s="44" t="str">
        <f t="shared" si="26"/>
        <v>SM</v>
      </c>
      <c r="N167" s="44" t="str">
        <f t="shared" si="27"/>
        <v>East End Road Runners</v>
      </c>
      <c r="O167" s="44" t="str">
        <f t="shared" si="28"/>
        <v>M</v>
      </c>
      <c r="P167" s="46">
        <f t="shared" si="29"/>
        <v>0</v>
      </c>
    </row>
    <row r="168" spans="1:16">
      <c r="A168" s="15">
        <v>955</v>
      </c>
      <c r="B168" s="12" t="s">
        <v>340</v>
      </c>
      <c r="C168" s="20" t="str">
        <f t="shared" si="23"/>
        <v>V50</v>
      </c>
      <c r="D168" s="12" t="s">
        <v>80</v>
      </c>
      <c r="E168" s="4" t="s">
        <v>32</v>
      </c>
      <c r="F168" s="13">
        <v>58</v>
      </c>
      <c r="G168" s="13"/>
      <c r="H168" s="28"/>
      <c r="I168" s="37"/>
      <c r="K168" s="41" t="str">
        <f t="shared" si="24"/>
        <v/>
      </c>
      <c r="L168" s="44" t="str">
        <f t="shared" si="25"/>
        <v>Brian Graham</v>
      </c>
      <c r="M168" s="44" t="str">
        <f t="shared" si="26"/>
        <v>V50</v>
      </c>
      <c r="N168" s="44" t="str">
        <f t="shared" si="27"/>
        <v>East End Road Runners</v>
      </c>
      <c r="O168" s="44" t="str">
        <f t="shared" si="28"/>
        <v>M</v>
      </c>
      <c r="P168" s="46">
        <f t="shared" si="29"/>
        <v>0</v>
      </c>
    </row>
    <row r="169" spans="1:16">
      <c r="A169" s="15">
        <v>956</v>
      </c>
      <c r="B169" s="12" t="s">
        <v>341</v>
      </c>
      <c r="C169" s="20" t="str">
        <f t="shared" si="23"/>
        <v>V50</v>
      </c>
      <c r="D169" s="12" t="s">
        <v>80</v>
      </c>
      <c r="E169" s="4" t="s">
        <v>32</v>
      </c>
      <c r="F169" s="13">
        <v>51</v>
      </c>
      <c r="G169" s="13"/>
      <c r="H169" s="28"/>
      <c r="I169" s="37"/>
      <c r="K169" s="41" t="str">
        <f t="shared" si="24"/>
        <v/>
      </c>
      <c r="L169" s="44" t="str">
        <f t="shared" si="25"/>
        <v>Gary Hunt</v>
      </c>
      <c r="M169" s="44" t="str">
        <f t="shared" si="26"/>
        <v>V50</v>
      </c>
      <c r="N169" s="44" t="str">
        <f t="shared" si="27"/>
        <v>East End Road Runners</v>
      </c>
      <c r="O169" s="44" t="str">
        <f t="shared" si="28"/>
        <v>M</v>
      </c>
      <c r="P169" s="46">
        <f t="shared" si="29"/>
        <v>0</v>
      </c>
    </row>
    <row r="170" spans="1:16">
      <c r="A170" s="15">
        <v>957</v>
      </c>
      <c r="B170" s="12" t="s">
        <v>342</v>
      </c>
      <c r="C170" s="20" t="str">
        <f t="shared" si="23"/>
        <v>SM</v>
      </c>
      <c r="D170" s="12" t="s">
        <v>80</v>
      </c>
      <c r="E170" s="4" t="s">
        <v>32</v>
      </c>
      <c r="F170" s="13">
        <v>34</v>
      </c>
      <c r="G170" s="13"/>
      <c r="H170" s="28"/>
      <c r="I170" s="37"/>
      <c r="K170" s="41" t="str">
        <f t="shared" si="24"/>
        <v/>
      </c>
      <c r="L170" s="44" t="str">
        <f t="shared" si="25"/>
        <v>Rolston Lecointe</v>
      </c>
      <c r="M170" s="44" t="str">
        <f t="shared" si="26"/>
        <v>SM</v>
      </c>
      <c r="N170" s="44" t="str">
        <f t="shared" si="27"/>
        <v>East End Road Runners</v>
      </c>
      <c r="O170" s="44" t="str">
        <f t="shared" si="28"/>
        <v>M</v>
      </c>
      <c r="P170" s="46">
        <f t="shared" si="29"/>
        <v>0</v>
      </c>
    </row>
    <row r="171" spans="1:16">
      <c r="A171" s="15">
        <v>958</v>
      </c>
      <c r="B171" s="12" t="s">
        <v>343</v>
      </c>
      <c r="C171" s="20" t="str">
        <f t="shared" si="23"/>
        <v>V50</v>
      </c>
      <c r="D171" s="12" t="s">
        <v>80</v>
      </c>
      <c r="E171" s="4" t="s">
        <v>32</v>
      </c>
      <c r="F171" s="13">
        <v>51</v>
      </c>
      <c r="G171" s="13"/>
      <c r="H171" s="28"/>
      <c r="I171" s="37"/>
      <c r="K171" s="41" t="str">
        <f t="shared" si="24"/>
        <v/>
      </c>
      <c r="L171" s="44" t="str">
        <f t="shared" si="25"/>
        <v>David Radford</v>
      </c>
      <c r="M171" s="44" t="str">
        <f t="shared" si="26"/>
        <v>V50</v>
      </c>
      <c r="N171" s="44" t="str">
        <f t="shared" si="27"/>
        <v>East End Road Runners</v>
      </c>
      <c r="O171" s="44" t="str">
        <f t="shared" si="28"/>
        <v>M</v>
      </c>
      <c r="P171" s="46">
        <f t="shared" si="29"/>
        <v>0</v>
      </c>
    </row>
    <row r="172" spans="1:16">
      <c r="A172" s="15">
        <v>959</v>
      </c>
      <c r="B172" s="12" t="s">
        <v>344</v>
      </c>
      <c r="C172" s="20" t="str">
        <f t="shared" si="23"/>
        <v>V40</v>
      </c>
      <c r="D172" s="12" t="s">
        <v>80</v>
      </c>
      <c r="E172" s="4" t="s">
        <v>32</v>
      </c>
      <c r="F172" s="13">
        <v>46</v>
      </c>
      <c r="G172" s="13"/>
      <c r="H172" s="28"/>
      <c r="I172" s="37"/>
      <c r="K172" s="41" t="str">
        <f t="shared" si="24"/>
        <v/>
      </c>
      <c r="L172" s="44" t="str">
        <f t="shared" si="25"/>
        <v>Didier Raffray</v>
      </c>
      <c r="M172" s="44" t="str">
        <f t="shared" si="26"/>
        <v>V40</v>
      </c>
      <c r="N172" s="44" t="str">
        <f t="shared" si="27"/>
        <v>East End Road Runners</v>
      </c>
      <c r="O172" s="44" t="str">
        <f t="shared" si="28"/>
        <v>M</v>
      </c>
      <c r="P172" s="46">
        <f t="shared" si="29"/>
        <v>0</v>
      </c>
    </row>
    <row r="173" spans="1:16">
      <c r="A173" s="15">
        <v>960</v>
      </c>
      <c r="B173" s="12" t="s">
        <v>345</v>
      </c>
      <c r="C173" s="20" t="str">
        <f t="shared" si="23"/>
        <v>V40</v>
      </c>
      <c r="D173" s="12" t="s">
        <v>80</v>
      </c>
      <c r="E173" s="4" t="s">
        <v>32</v>
      </c>
      <c r="F173" s="13">
        <v>47</v>
      </c>
      <c r="G173" s="13"/>
      <c r="H173" s="28"/>
      <c r="I173" s="37"/>
      <c r="K173" s="41" t="str">
        <f t="shared" si="24"/>
        <v/>
      </c>
      <c r="L173" s="44" t="str">
        <f t="shared" si="25"/>
        <v>George Sceats</v>
      </c>
      <c r="M173" s="44" t="str">
        <f t="shared" si="26"/>
        <v>V40</v>
      </c>
      <c r="N173" s="44" t="str">
        <f t="shared" si="27"/>
        <v>East End Road Runners</v>
      </c>
      <c r="O173" s="44" t="str">
        <f t="shared" si="28"/>
        <v>M</v>
      </c>
      <c r="P173" s="46">
        <f t="shared" si="29"/>
        <v>0</v>
      </c>
    </row>
    <row r="174" spans="1:16">
      <c r="A174" s="15">
        <v>961</v>
      </c>
      <c r="B174" s="12" t="s">
        <v>346</v>
      </c>
      <c r="C174" s="20" t="str">
        <f t="shared" si="23"/>
        <v>SM</v>
      </c>
      <c r="D174" s="12" t="s">
        <v>80</v>
      </c>
      <c r="E174" s="4" t="s">
        <v>32</v>
      </c>
      <c r="F174" s="13">
        <v>21</v>
      </c>
      <c r="G174" s="13"/>
      <c r="H174" s="28"/>
      <c r="I174" s="37"/>
      <c r="K174" s="41" t="str">
        <f t="shared" si="24"/>
        <v/>
      </c>
      <c r="L174" s="44" t="str">
        <f t="shared" si="25"/>
        <v>Bobby Seagull</v>
      </c>
      <c r="M174" s="44" t="str">
        <f t="shared" si="26"/>
        <v>SM</v>
      </c>
      <c r="N174" s="44" t="str">
        <f t="shared" si="27"/>
        <v>East End Road Runners</v>
      </c>
      <c r="O174" s="44" t="str">
        <f t="shared" si="28"/>
        <v>M</v>
      </c>
      <c r="P174" s="46">
        <f t="shared" si="29"/>
        <v>0</v>
      </c>
    </row>
    <row r="175" spans="1:16">
      <c r="A175" s="15">
        <v>962</v>
      </c>
      <c r="B175" s="12" t="s">
        <v>347</v>
      </c>
      <c r="C175" s="20" t="str">
        <f t="shared" si="23"/>
        <v>SM</v>
      </c>
      <c r="D175" s="12" t="s">
        <v>80</v>
      </c>
      <c r="E175" s="4" t="s">
        <v>32</v>
      </c>
      <c r="F175" s="13">
        <v>30</v>
      </c>
      <c r="G175" s="13"/>
      <c r="H175" s="28"/>
      <c r="I175" s="37"/>
      <c r="K175" s="41" t="str">
        <f t="shared" si="24"/>
        <v/>
      </c>
      <c r="L175" s="44" t="str">
        <f t="shared" si="25"/>
        <v>Tom Secretan</v>
      </c>
      <c r="M175" s="44" t="str">
        <f t="shared" si="26"/>
        <v>SM</v>
      </c>
      <c r="N175" s="44" t="str">
        <f t="shared" si="27"/>
        <v>East End Road Runners</v>
      </c>
      <c r="O175" s="44" t="str">
        <f t="shared" si="28"/>
        <v>M</v>
      </c>
      <c r="P175" s="46">
        <f t="shared" si="29"/>
        <v>0</v>
      </c>
    </row>
    <row r="176" spans="1:16">
      <c r="A176" s="15">
        <v>963</v>
      </c>
      <c r="B176" s="12" t="s">
        <v>348</v>
      </c>
      <c r="C176" s="20" t="str">
        <f t="shared" si="23"/>
        <v>SM</v>
      </c>
      <c r="D176" s="12" t="s">
        <v>80</v>
      </c>
      <c r="E176" s="4" t="s">
        <v>32</v>
      </c>
      <c r="F176" s="13">
        <v>34</v>
      </c>
      <c r="G176" s="13"/>
      <c r="H176" s="28"/>
      <c r="I176" s="37"/>
      <c r="K176" s="41" t="str">
        <f t="shared" si="24"/>
        <v/>
      </c>
      <c r="L176" s="44" t="str">
        <f t="shared" si="25"/>
        <v>Kenneth Wilson</v>
      </c>
      <c r="M176" s="44" t="str">
        <f t="shared" si="26"/>
        <v>SM</v>
      </c>
      <c r="N176" s="44" t="str">
        <f t="shared" si="27"/>
        <v>East End Road Runners</v>
      </c>
      <c r="O176" s="44" t="str">
        <f t="shared" si="28"/>
        <v>M</v>
      </c>
      <c r="P176" s="46">
        <f t="shared" si="29"/>
        <v>0</v>
      </c>
    </row>
    <row r="177" spans="1:16">
      <c r="A177" s="15">
        <v>964</v>
      </c>
      <c r="B177" s="12" t="s">
        <v>349</v>
      </c>
      <c r="C177" s="20" t="str">
        <f t="shared" si="23"/>
        <v>V50</v>
      </c>
      <c r="D177" s="12" t="s">
        <v>80</v>
      </c>
      <c r="E177" s="4" t="s">
        <v>32</v>
      </c>
      <c r="F177" s="13">
        <v>50</v>
      </c>
      <c r="G177" s="13"/>
      <c r="H177" s="28"/>
      <c r="I177" s="37"/>
      <c r="K177" s="41" t="str">
        <f t="shared" si="24"/>
        <v/>
      </c>
      <c r="L177" s="44" t="str">
        <f t="shared" si="25"/>
        <v>Jamie Zucker</v>
      </c>
      <c r="M177" s="44" t="str">
        <f t="shared" si="26"/>
        <v>V50</v>
      </c>
      <c r="N177" s="44" t="str">
        <f t="shared" si="27"/>
        <v>East End Road Runners</v>
      </c>
      <c r="O177" s="44" t="str">
        <f t="shared" si="28"/>
        <v>M</v>
      </c>
      <c r="P177" s="46">
        <f t="shared" si="29"/>
        <v>0</v>
      </c>
    </row>
    <row r="178" spans="1:16">
      <c r="A178" s="15">
        <v>965</v>
      </c>
      <c r="B178" s="12" t="s">
        <v>350</v>
      </c>
      <c r="C178" s="20" t="str">
        <f t="shared" si="23"/>
        <v>SM</v>
      </c>
      <c r="D178" s="12" t="s">
        <v>80</v>
      </c>
      <c r="E178" s="4" t="s">
        <v>32</v>
      </c>
      <c r="F178" s="13">
        <v>31</v>
      </c>
      <c r="G178" s="13"/>
      <c r="H178" s="28"/>
      <c r="I178" s="37"/>
      <c r="K178" s="41" t="str">
        <f t="shared" si="24"/>
        <v/>
      </c>
      <c r="L178" s="44" t="str">
        <f t="shared" si="25"/>
        <v>William Metcalfe</v>
      </c>
      <c r="M178" s="44" t="str">
        <f t="shared" si="26"/>
        <v>SM</v>
      </c>
      <c r="N178" s="44" t="str">
        <f t="shared" si="27"/>
        <v>Dagenham 88</v>
      </c>
      <c r="O178" s="44" t="str">
        <f t="shared" si="28"/>
        <v>M</v>
      </c>
      <c r="P178" s="46">
        <f t="shared" si="29"/>
        <v>0</v>
      </c>
    </row>
    <row r="179" spans="1:16">
      <c r="A179" s="15">
        <v>936</v>
      </c>
      <c r="B179" s="12" t="s">
        <v>351</v>
      </c>
      <c r="C179" s="20" t="str">
        <f t="shared" si="23"/>
        <v>V60</v>
      </c>
      <c r="D179" s="12" t="s">
        <v>49</v>
      </c>
      <c r="E179" s="4" t="s">
        <v>32</v>
      </c>
      <c r="F179" s="13">
        <v>71</v>
      </c>
      <c r="G179" s="13"/>
      <c r="H179" s="28"/>
      <c r="I179" s="37"/>
      <c r="K179" s="41" t="str">
        <f t="shared" si="24"/>
        <v/>
      </c>
      <c r="L179" s="44" t="str">
        <f t="shared" si="25"/>
        <v>Paul Cates</v>
      </c>
      <c r="M179" s="44" t="str">
        <f t="shared" si="26"/>
        <v>V60</v>
      </c>
      <c r="N179" s="44" t="str">
        <f t="shared" si="27"/>
        <v>Eton Manor</v>
      </c>
      <c r="O179" s="44" t="str">
        <f t="shared" si="28"/>
        <v>M</v>
      </c>
      <c r="P179" s="46">
        <f t="shared" si="29"/>
        <v>0</v>
      </c>
    </row>
    <row r="180" spans="1:16">
      <c r="A180" s="15">
        <v>937</v>
      </c>
      <c r="B180" s="12" t="s">
        <v>352</v>
      </c>
      <c r="C180" s="20" t="str">
        <f t="shared" si="23"/>
        <v>V50</v>
      </c>
      <c r="D180" s="12" t="s">
        <v>60</v>
      </c>
      <c r="E180" s="4" t="s">
        <v>32</v>
      </c>
      <c r="F180" s="13">
        <v>51</v>
      </c>
      <c r="G180" s="13"/>
      <c r="H180" s="28"/>
      <c r="I180" s="37"/>
      <c r="K180" s="41" t="str">
        <f t="shared" si="24"/>
        <v/>
      </c>
      <c r="L180" s="44" t="str">
        <f t="shared" si="25"/>
        <v xml:space="preserve">Daniel Hall </v>
      </c>
      <c r="M180" s="44" t="str">
        <f t="shared" si="26"/>
        <v>V50</v>
      </c>
      <c r="N180" s="44" t="str">
        <f t="shared" si="27"/>
        <v>Eton Manor</v>
      </c>
      <c r="O180" s="44" t="str">
        <f t="shared" si="28"/>
        <v>M</v>
      </c>
      <c r="P180" s="46">
        <f t="shared" si="29"/>
        <v>0</v>
      </c>
    </row>
    <row r="181" spans="1:16">
      <c r="A181" s="15">
        <v>938</v>
      </c>
      <c r="B181" s="12" t="s">
        <v>353</v>
      </c>
      <c r="C181" s="20" t="str">
        <f t="shared" si="23"/>
        <v>SM</v>
      </c>
      <c r="D181" s="12" t="s">
        <v>60</v>
      </c>
      <c r="E181" s="4" t="s">
        <v>32</v>
      </c>
      <c r="F181" s="13">
        <v>39</v>
      </c>
      <c r="G181" s="13"/>
      <c r="H181" s="28"/>
      <c r="I181" s="37"/>
      <c r="K181" s="41" t="str">
        <f t="shared" si="24"/>
        <v/>
      </c>
      <c r="L181" s="44" t="str">
        <f t="shared" si="25"/>
        <v>Bill Bennett</v>
      </c>
      <c r="M181" s="44" t="str">
        <f t="shared" si="26"/>
        <v>SM</v>
      </c>
      <c r="N181" s="44" t="str">
        <f t="shared" si="27"/>
        <v>Orion Harriers</v>
      </c>
      <c r="O181" s="44" t="str">
        <f t="shared" si="28"/>
        <v>M</v>
      </c>
      <c r="P181" s="46">
        <f t="shared" si="29"/>
        <v>0</v>
      </c>
    </row>
    <row r="182" spans="1:16">
      <c r="A182" s="15">
        <v>939</v>
      </c>
      <c r="B182" s="12" t="s">
        <v>355</v>
      </c>
      <c r="C182" s="20" t="str">
        <f t="shared" si="23"/>
        <v>V50</v>
      </c>
      <c r="D182" s="12" t="s">
        <v>21</v>
      </c>
      <c r="E182" s="4" t="s">
        <v>32</v>
      </c>
      <c r="F182" s="13">
        <v>56</v>
      </c>
      <c r="G182" s="13"/>
      <c r="H182" s="28"/>
      <c r="I182" s="37"/>
      <c r="K182" s="41" t="str">
        <f t="shared" si="24"/>
        <v/>
      </c>
      <c r="L182" s="44" t="str">
        <f t="shared" si="25"/>
        <v>Mark Dillon</v>
      </c>
      <c r="M182" s="44" t="str">
        <f t="shared" si="26"/>
        <v>V50</v>
      </c>
      <c r="N182" s="44" t="str">
        <f t="shared" si="27"/>
        <v>Orion Harriers</v>
      </c>
      <c r="O182" s="44" t="str">
        <f t="shared" si="28"/>
        <v>M</v>
      </c>
      <c r="P182" s="46">
        <f t="shared" si="29"/>
        <v>0</v>
      </c>
    </row>
    <row r="183" spans="1:16">
      <c r="A183" s="15">
        <v>940</v>
      </c>
      <c r="B183" s="12" t="s">
        <v>354</v>
      </c>
      <c r="C183" s="20" t="str">
        <f t="shared" si="23"/>
        <v>V40</v>
      </c>
      <c r="D183" s="12" t="s">
        <v>21</v>
      </c>
      <c r="E183" s="4" t="s">
        <v>32</v>
      </c>
      <c r="F183" s="13">
        <v>43</v>
      </c>
      <c r="G183" s="13"/>
      <c r="H183" s="28"/>
      <c r="I183" s="37"/>
      <c r="K183" s="41" t="str">
        <f t="shared" si="24"/>
        <v/>
      </c>
      <c r="L183" s="44" t="str">
        <f t="shared" si="25"/>
        <v>Roger Green</v>
      </c>
      <c r="M183" s="44" t="str">
        <f t="shared" si="26"/>
        <v>V40</v>
      </c>
      <c r="N183" s="44" t="str">
        <f t="shared" si="27"/>
        <v>Orion Harriers</v>
      </c>
      <c r="O183" s="44" t="str">
        <f t="shared" si="28"/>
        <v>M</v>
      </c>
      <c r="P183" s="46">
        <f t="shared" si="29"/>
        <v>0</v>
      </c>
    </row>
    <row r="184" spans="1:16">
      <c r="A184" s="15">
        <v>941</v>
      </c>
      <c r="B184" s="12" t="s">
        <v>356</v>
      </c>
      <c r="C184" s="20" t="str">
        <f t="shared" si="23"/>
        <v>V60</v>
      </c>
      <c r="D184" s="19" t="s">
        <v>21</v>
      </c>
      <c r="E184" s="4" t="s">
        <v>32</v>
      </c>
      <c r="F184" s="13">
        <v>65</v>
      </c>
      <c r="G184" s="13"/>
      <c r="H184" s="28"/>
      <c r="I184" s="37"/>
      <c r="K184" s="41" t="str">
        <f t="shared" si="24"/>
        <v/>
      </c>
      <c r="L184" s="44" t="str">
        <f t="shared" si="25"/>
        <v>Philip Hernon</v>
      </c>
      <c r="M184" s="44" t="str">
        <f t="shared" si="26"/>
        <v>V60</v>
      </c>
      <c r="N184" s="44" t="str">
        <f t="shared" si="27"/>
        <v>Orion Harriers</v>
      </c>
      <c r="O184" s="44" t="str">
        <f t="shared" si="28"/>
        <v>M</v>
      </c>
      <c r="P184" s="46">
        <f t="shared" si="29"/>
        <v>0</v>
      </c>
    </row>
    <row r="185" spans="1:16">
      <c r="A185" s="15">
        <v>942</v>
      </c>
      <c r="B185" s="12" t="s">
        <v>357</v>
      </c>
      <c r="C185" s="20" t="str">
        <f t="shared" si="23"/>
        <v>V50</v>
      </c>
      <c r="D185" s="12" t="s">
        <v>21</v>
      </c>
      <c r="E185" s="4" t="s">
        <v>32</v>
      </c>
      <c r="F185" s="13">
        <v>54</v>
      </c>
      <c r="G185" s="13"/>
      <c r="H185" s="28"/>
      <c r="I185" s="37"/>
      <c r="K185" s="41" t="str">
        <f t="shared" si="24"/>
        <v/>
      </c>
      <c r="L185" s="44" t="str">
        <f t="shared" si="25"/>
        <v>Robert Jousiffe</v>
      </c>
      <c r="M185" s="44" t="str">
        <f t="shared" si="26"/>
        <v>V50</v>
      </c>
      <c r="N185" s="44" t="str">
        <f t="shared" si="27"/>
        <v>Orion Harriers</v>
      </c>
      <c r="O185" s="44" t="str">
        <f t="shared" si="28"/>
        <v>M</v>
      </c>
      <c r="P185" s="46">
        <f t="shared" si="29"/>
        <v>0</v>
      </c>
    </row>
    <row r="186" spans="1:16">
      <c r="A186" s="15">
        <v>943</v>
      </c>
      <c r="B186" s="12" t="s">
        <v>358</v>
      </c>
      <c r="C186" s="20" t="str">
        <f t="shared" si="23"/>
        <v>V60</v>
      </c>
      <c r="D186" s="12" t="s">
        <v>21</v>
      </c>
      <c r="E186" s="4" t="s">
        <v>32</v>
      </c>
      <c r="F186" s="13">
        <v>65</v>
      </c>
      <c r="G186" s="13"/>
      <c r="H186" s="28"/>
      <c r="I186" s="37"/>
      <c r="K186" s="41" t="str">
        <f t="shared" si="24"/>
        <v/>
      </c>
      <c r="L186" s="44" t="str">
        <f t="shared" si="25"/>
        <v>Paul Williams</v>
      </c>
      <c r="M186" s="44" t="str">
        <f t="shared" si="26"/>
        <v>V60</v>
      </c>
      <c r="N186" s="44" t="str">
        <f t="shared" si="27"/>
        <v>Orion Harriers</v>
      </c>
      <c r="O186" s="44" t="str">
        <f t="shared" si="28"/>
        <v>M</v>
      </c>
      <c r="P186" s="46">
        <f t="shared" si="29"/>
        <v>0</v>
      </c>
    </row>
    <row r="187" spans="1:16">
      <c r="A187" s="15">
        <v>944</v>
      </c>
      <c r="B187" s="12" t="s">
        <v>359</v>
      </c>
      <c r="C187" s="20" t="str">
        <f t="shared" si="23"/>
        <v>V50</v>
      </c>
      <c r="D187" s="12" t="s">
        <v>21</v>
      </c>
      <c r="E187" s="4" t="s">
        <v>32</v>
      </c>
      <c r="F187" s="13">
        <v>52</v>
      </c>
      <c r="G187" s="13"/>
      <c r="H187" s="28"/>
      <c r="I187" s="37"/>
      <c r="K187" s="41" t="str">
        <f t="shared" si="24"/>
        <v/>
      </c>
      <c r="L187" s="44" t="str">
        <f t="shared" si="25"/>
        <v>David Cato</v>
      </c>
      <c r="M187" s="44" t="str">
        <f t="shared" si="26"/>
        <v>V50</v>
      </c>
      <c r="N187" s="44" t="str">
        <f t="shared" si="27"/>
        <v>Eton Manor</v>
      </c>
      <c r="O187" s="44" t="str">
        <f t="shared" si="28"/>
        <v>M</v>
      </c>
      <c r="P187" s="46">
        <f t="shared" si="29"/>
        <v>0</v>
      </c>
    </row>
    <row r="188" spans="1:16">
      <c r="A188" s="15">
        <v>945</v>
      </c>
      <c r="B188" s="12" t="s">
        <v>360</v>
      </c>
      <c r="C188" s="20" t="str">
        <f t="shared" si="23"/>
        <v>SM</v>
      </c>
      <c r="D188" s="12" t="s">
        <v>60</v>
      </c>
      <c r="E188" s="4" t="s">
        <v>32</v>
      </c>
      <c r="F188" s="13">
        <v>34</v>
      </c>
      <c r="G188" s="13"/>
      <c r="H188" s="28"/>
      <c r="I188" s="37"/>
      <c r="K188" s="41" t="str">
        <f t="shared" si="24"/>
        <v/>
      </c>
      <c r="L188" s="44" t="str">
        <f t="shared" si="25"/>
        <v>David Bacon</v>
      </c>
      <c r="M188" s="44" t="str">
        <f t="shared" si="26"/>
        <v>SM</v>
      </c>
      <c r="N188" s="44" t="str">
        <f t="shared" si="27"/>
        <v>Havering 90 Joggers</v>
      </c>
      <c r="O188" s="44" t="str">
        <f t="shared" si="28"/>
        <v>M</v>
      </c>
      <c r="P188" s="46">
        <f t="shared" si="29"/>
        <v>0</v>
      </c>
    </row>
    <row r="189" spans="1:16">
      <c r="A189" s="15">
        <v>946</v>
      </c>
      <c r="B189" s="12" t="s">
        <v>361</v>
      </c>
      <c r="C189" s="20" t="str">
        <f t="shared" si="23"/>
        <v>V50</v>
      </c>
      <c r="D189" s="19" t="s">
        <v>50</v>
      </c>
      <c r="E189" s="4" t="s">
        <v>32</v>
      </c>
      <c r="F189" s="13">
        <v>52</v>
      </c>
      <c r="G189" s="13"/>
      <c r="H189" s="28"/>
      <c r="I189" s="37"/>
      <c r="K189" s="41" t="str">
        <f t="shared" si="24"/>
        <v/>
      </c>
      <c r="L189" s="44" t="str">
        <f t="shared" si="25"/>
        <v>Ron Dobie</v>
      </c>
      <c r="M189" s="44" t="str">
        <f t="shared" si="26"/>
        <v>V50</v>
      </c>
      <c r="N189" s="44" t="str">
        <f t="shared" si="27"/>
        <v>Havering 90 Joggers</v>
      </c>
      <c r="O189" s="44" t="str">
        <f t="shared" si="28"/>
        <v>M</v>
      </c>
      <c r="P189" s="46">
        <f t="shared" si="29"/>
        <v>0</v>
      </c>
    </row>
    <row r="190" spans="1:16">
      <c r="A190" s="15">
        <v>947</v>
      </c>
      <c r="B190" s="12" t="s">
        <v>362</v>
      </c>
      <c r="C190" s="20" t="str">
        <f t="shared" si="23"/>
        <v>V50</v>
      </c>
      <c r="D190" s="12" t="s">
        <v>50</v>
      </c>
      <c r="E190" s="4" t="s">
        <v>32</v>
      </c>
      <c r="F190" s="13">
        <v>53</v>
      </c>
      <c r="G190" s="13"/>
      <c r="H190" s="28"/>
      <c r="I190" s="37"/>
      <c r="K190" s="41" t="str">
        <f t="shared" si="24"/>
        <v/>
      </c>
      <c r="L190" s="44" t="str">
        <f t="shared" si="25"/>
        <v>David Fribbons</v>
      </c>
      <c r="M190" s="44" t="str">
        <f t="shared" si="26"/>
        <v>V50</v>
      </c>
      <c r="N190" s="44" t="str">
        <f t="shared" si="27"/>
        <v>Havering 90 Joggers</v>
      </c>
      <c r="O190" s="44" t="str">
        <f t="shared" si="28"/>
        <v>M</v>
      </c>
      <c r="P190" s="46">
        <f t="shared" si="29"/>
        <v>0</v>
      </c>
    </row>
    <row r="191" spans="1:16">
      <c r="A191" s="15">
        <v>948</v>
      </c>
      <c r="B191" s="12" t="s">
        <v>363</v>
      </c>
      <c r="C191" s="20" t="str">
        <f t="shared" si="23"/>
        <v>SM</v>
      </c>
      <c r="D191" s="12" t="s">
        <v>50</v>
      </c>
      <c r="E191" s="4" t="s">
        <v>32</v>
      </c>
      <c r="F191" s="13">
        <v>26</v>
      </c>
      <c r="G191" s="13"/>
      <c r="H191" s="28"/>
      <c r="I191" s="37"/>
      <c r="K191" s="41" t="str">
        <f t="shared" si="24"/>
        <v/>
      </c>
      <c r="L191" s="44" t="str">
        <f t="shared" si="25"/>
        <v>Grant Corton</v>
      </c>
      <c r="M191" s="44" t="str">
        <f t="shared" si="26"/>
        <v>SM</v>
      </c>
      <c r="N191" s="44" t="str">
        <f t="shared" si="27"/>
        <v>Orion Harriers</v>
      </c>
      <c r="O191" s="44" t="str">
        <f t="shared" si="28"/>
        <v>M</v>
      </c>
      <c r="P191" s="46">
        <f t="shared" si="29"/>
        <v>0</v>
      </c>
    </row>
    <row r="192" spans="1:16">
      <c r="A192" s="15">
        <v>949</v>
      </c>
      <c r="B192" s="12" t="s">
        <v>377</v>
      </c>
      <c r="C192" s="20" t="str">
        <f t="shared" si="23"/>
        <v>V50</v>
      </c>
      <c r="D192" s="12" t="s">
        <v>21</v>
      </c>
      <c r="E192" s="4" t="s">
        <v>32</v>
      </c>
      <c r="F192" s="13">
        <v>53</v>
      </c>
      <c r="G192" s="13"/>
      <c r="H192" s="28"/>
      <c r="I192" s="37"/>
      <c r="K192" s="41" t="str">
        <f t="shared" si="24"/>
        <v/>
      </c>
      <c r="L192" s="44" t="str">
        <f t="shared" si="25"/>
        <v>Robert Courtier</v>
      </c>
      <c r="M192" s="44" t="str">
        <f t="shared" si="26"/>
        <v>V50</v>
      </c>
      <c r="N192" s="44" t="str">
        <f t="shared" si="27"/>
        <v>Barking Road Runners</v>
      </c>
      <c r="O192" s="44" t="str">
        <f t="shared" si="28"/>
        <v>M</v>
      </c>
      <c r="P192" s="46">
        <f t="shared" si="29"/>
        <v>0</v>
      </c>
    </row>
    <row r="193" spans="1:16">
      <c r="A193" s="15">
        <v>950</v>
      </c>
      <c r="B193" s="12" t="s">
        <v>379</v>
      </c>
      <c r="C193" s="20" t="str">
        <f t="shared" si="23"/>
        <v>V50</v>
      </c>
      <c r="D193" s="19" t="s">
        <v>56</v>
      </c>
      <c r="E193" s="4" t="s">
        <v>32</v>
      </c>
      <c r="F193" s="13">
        <v>50</v>
      </c>
      <c r="G193" s="13"/>
      <c r="H193" s="28"/>
      <c r="I193" s="37"/>
      <c r="K193" s="41" t="str">
        <f t="shared" si="24"/>
        <v/>
      </c>
      <c r="L193" s="44" t="str">
        <f t="shared" si="25"/>
        <v>Bryan Newman</v>
      </c>
      <c r="M193" s="44" t="str">
        <f t="shared" si="26"/>
        <v>V50</v>
      </c>
      <c r="N193" s="44" t="str">
        <f t="shared" si="27"/>
        <v>Orion Harriers</v>
      </c>
      <c r="O193" s="44" t="str">
        <f t="shared" si="28"/>
        <v>M</v>
      </c>
      <c r="P193" s="46">
        <f t="shared" si="29"/>
        <v>0</v>
      </c>
    </row>
    <row r="194" spans="1:16">
      <c r="A194" s="15">
        <v>973</v>
      </c>
      <c r="B194" s="12" t="s">
        <v>386</v>
      </c>
      <c r="C194" s="20" t="str">
        <f t="shared" si="23"/>
        <v>V50</v>
      </c>
      <c r="D194" s="12" t="s">
        <v>21</v>
      </c>
      <c r="E194" s="4" t="s">
        <v>380</v>
      </c>
      <c r="F194" s="13">
        <v>58</v>
      </c>
      <c r="G194" s="13"/>
      <c r="H194" s="28"/>
      <c r="I194" s="37"/>
      <c r="K194" s="41" t="str">
        <f t="shared" si="24"/>
        <v/>
      </c>
      <c r="L194" s="44" t="str">
        <f t="shared" si="25"/>
        <v>Raymond Dzikowski</v>
      </c>
      <c r="M194" s="44" t="str">
        <f t="shared" si="26"/>
        <v>V50</v>
      </c>
      <c r="N194" s="44" t="str">
        <f t="shared" si="27"/>
        <v>Woodford Green AC</v>
      </c>
      <c r="O194" s="44" t="str">
        <f t="shared" si="28"/>
        <v>m</v>
      </c>
      <c r="P194" s="46">
        <f t="shared" si="29"/>
        <v>0</v>
      </c>
    </row>
    <row r="195" spans="1:16">
      <c r="A195" s="15">
        <v>972</v>
      </c>
      <c r="B195" s="12" t="s">
        <v>387</v>
      </c>
      <c r="C195" s="20" t="str">
        <f t="shared" ref="C195:C258" si="30">IF(AND(E195="M",F195&lt;&gt;""),LOOKUP(F195,$Q$1:$Q$100,$R$1:$R$100),IF(AND(E195="F",F195&lt;&gt;""),LOOKUP(F195,$Q$1:$Q$100,$S$1:$S$100),""))</f>
        <v>V50</v>
      </c>
      <c r="D195" s="12" t="s">
        <v>57</v>
      </c>
      <c r="E195" s="4" t="s">
        <v>380</v>
      </c>
      <c r="F195" s="13">
        <v>51</v>
      </c>
      <c r="G195" s="13"/>
      <c r="H195" s="28"/>
      <c r="I195" s="37"/>
      <c r="K195" s="41" t="str">
        <f t="shared" si="24"/>
        <v/>
      </c>
      <c r="L195" s="44" t="str">
        <f t="shared" si="25"/>
        <v>Michael Wilson</v>
      </c>
      <c r="M195" s="44" t="str">
        <f t="shared" si="26"/>
        <v>V50</v>
      </c>
      <c r="N195" s="44" t="str">
        <f t="shared" si="27"/>
        <v>East London Runners</v>
      </c>
      <c r="O195" s="44" t="str">
        <f t="shared" si="28"/>
        <v>m</v>
      </c>
      <c r="P195" s="46">
        <f t="shared" si="29"/>
        <v>0</v>
      </c>
    </row>
    <row r="196" spans="1:16">
      <c r="A196" s="15">
        <v>966</v>
      </c>
      <c r="B196" s="12" t="s">
        <v>388</v>
      </c>
      <c r="C196" s="20" t="str">
        <f t="shared" si="30"/>
        <v>V50</v>
      </c>
      <c r="D196" s="12" t="s">
        <v>19</v>
      </c>
      <c r="E196" s="4" t="s">
        <v>380</v>
      </c>
      <c r="F196" s="13">
        <v>53</v>
      </c>
      <c r="G196" s="13"/>
      <c r="I196" s="37"/>
      <c r="K196" s="41" t="str">
        <f t="shared" si="24"/>
        <v/>
      </c>
      <c r="L196" s="44" t="str">
        <f t="shared" si="25"/>
        <v>Olivia Sanchez</v>
      </c>
      <c r="M196" s="44" t="str">
        <f t="shared" si="26"/>
        <v>V50</v>
      </c>
      <c r="N196" s="44" t="str">
        <f t="shared" si="27"/>
        <v>Eton Manor</v>
      </c>
      <c r="O196" s="44" t="str">
        <f t="shared" si="28"/>
        <v>m</v>
      </c>
      <c r="P196" s="46">
        <f t="shared" si="29"/>
        <v>0</v>
      </c>
    </row>
    <row r="197" spans="1:16">
      <c r="A197" s="15">
        <v>90</v>
      </c>
      <c r="B197" s="12" t="s">
        <v>389</v>
      </c>
      <c r="C197" s="20" t="str">
        <f t="shared" si="30"/>
        <v>SW</v>
      </c>
      <c r="D197" s="12" t="s">
        <v>60</v>
      </c>
      <c r="E197" s="4" t="s">
        <v>381</v>
      </c>
      <c r="F197" s="13">
        <v>28</v>
      </c>
      <c r="G197" s="13"/>
      <c r="I197" s="37"/>
      <c r="K197" s="41" t="str">
        <f t="shared" si="24"/>
        <v/>
      </c>
      <c r="L197" s="44" t="str">
        <f t="shared" si="25"/>
        <v>Max Wood</v>
      </c>
      <c r="M197" s="44" t="str">
        <f t="shared" si="26"/>
        <v>SW</v>
      </c>
      <c r="N197" s="44" t="str">
        <f t="shared" si="27"/>
        <v>skyrac</v>
      </c>
      <c r="O197" s="44" t="str">
        <f t="shared" si="28"/>
        <v>f</v>
      </c>
      <c r="P197" s="46">
        <f t="shared" si="29"/>
        <v>0</v>
      </c>
    </row>
    <row r="198" spans="1:16">
      <c r="A198" s="15">
        <v>971</v>
      </c>
      <c r="B198" s="12" t="s">
        <v>390</v>
      </c>
      <c r="C198" s="20" t="str">
        <f t="shared" si="30"/>
        <v>V50</v>
      </c>
      <c r="D198" s="19" t="s">
        <v>382</v>
      </c>
      <c r="E198" s="4" t="s">
        <v>380</v>
      </c>
      <c r="F198" s="13">
        <v>59</v>
      </c>
      <c r="G198" s="13"/>
      <c r="I198" s="37"/>
      <c r="K198" s="41" t="str">
        <f t="shared" si="24"/>
        <v/>
      </c>
      <c r="L198" s="44" t="str">
        <f t="shared" si="25"/>
        <v>Robert Sommerville</v>
      </c>
      <c r="M198" s="44" t="str">
        <f t="shared" si="26"/>
        <v>V50</v>
      </c>
      <c r="N198" s="44" t="str">
        <f t="shared" si="27"/>
        <v>Eton Manor</v>
      </c>
      <c r="O198" s="44" t="str">
        <f t="shared" si="28"/>
        <v>m</v>
      </c>
      <c r="P198" s="46">
        <f t="shared" si="29"/>
        <v>0</v>
      </c>
    </row>
    <row r="199" spans="1:16">
      <c r="A199" s="15">
        <v>970</v>
      </c>
      <c r="B199" s="12" t="s">
        <v>391</v>
      </c>
      <c r="C199" s="20" t="str">
        <f t="shared" si="30"/>
        <v>V40</v>
      </c>
      <c r="D199" s="12" t="s">
        <v>60</v>
      </c>
      <c r="E199" s="4" t="s">
        <v>380</v>
      </c>
      <c r="F199" s="13">
        <v>46</v>
      </c>
      <c r="G199" s="13"/>
      <c r="I199" s="37"/>
      <c r="K199" s="41" t="str">
        <f t="shared" si="24"/>
        <v/>
      </c>
      <c r="L199" s="44" t="str">
        <f t="shared" si="25"/>
        <v>Paul Hutchins</v>
      </c>
      <c r="M199" s="44" t="str">
        <f t="shared" si="26"/>
        <v>V40</v>
      </c>
      <c r="N199" s="44" t="str">
        <f t="shared" si="27"/>
        <v>Havering 90 Joggers</v>
      </c>
      <c r="O199" s="44" t="str">
        <f t="shared" si="28"/>
        <v>m</v>
      </c>
      <c r="P199" s="46">
        <f t="shared" si="29"/>
        <v>0</v>
      </c>
    </row>
    <row r="200" spans="1:16">
      <c r="A200" s="15">
        <v>969</v>
      </c>
      <c r="B200" s="12" t="s">
        <v>392</v>
      </c>
      <c r="C200" s="20" t="str">
        <f t="shared" si="30"/>
        <v>V50</v>
      </c>
      <c r="D200" s="12" t="s">
        <v>50</v>
      </c>
      <c r="E200" s="4" t="s">
        <v>380</v>
      </c>
      <c r="F200" s="13">
        <v>51</v>
      </c>
      <c r="G200" s="13"/>
      <c r="I200" s="37"/>
      <c r="K200" s="41" t="str">
        <f t="shared" ref="K200:K253" si="31">IF(ISERROR(CONCATENATE(LEFT(L200,3),MID(L200,(FIND(",",L200)+2),3))),"",CONCATENATE(LEFT(L200,3),MID(L200,(FIND(",",L200)+2),3)))</f>
        <v/>
      </c>
      <c r="L200" s="44" t="str">
        <f t="shared" ref="L200:L253" si="32">IF(LEN(B201)&lt;1,"",B201)</f>
        <v>Paul Prior</v>
      </c>
      <c r="M200" s="44" t="str">
        <f t="shared" ref="M200:M253" si="33">IF(LEN(C200)&lt;1,"",C200)</f>
        <v>V50</v>
      </c>
      <c r="N200" s="44" t="str">
        <f t="shared" ref="N200:N253" si="34">D201</f>
        <v>Dagenham 88</v>
      </c>
      <c r="O200" s="44" t="str">
        <f t="shared" ref="O200:O253" si="35">IF(LEN(E200)&lt;1,"",E200)</f>
        <v>m</v>
      </c>
      <c r="P200" s="46">
        <f t="shared" ref="P200:P253" si="36">G200</f>
        <v>0</v>
      </c>
    </row>
    <row r="201" spans="1:16">
      <c r="A201" s="15">
        <v>968</v>
      </c>
      <c r="B201" s="12" t="s">
        <v>393</v>
      </c>
      <c r="C201" s="20" t="str">
        <f t="shared" si="30"/>
        <v>V40</v>
      </c>
      <c r="D201" s="12" t="s">
        <v>49</v>
      </c>
      <c r="E201" s="4" t="s">
        <v>380</v>
      </c>
      <c r="F201" s="13">
        <v>46</v>
      </c>
      <c r="G201" s="13"/>
      <c r="I201" s="37"/>
      <c r="K201" s="41" t="str">
        <f t="shared" si="31"/>
        <v/>
      </c>
      <c r="L201" s="44" t="str">
        <f t="shared" si="32"/>
        <v>Bradley Brown</v>
      </c>
      <c r="M201" s="44" t="str">
        <f t="shared" si="33"/>
        <v>V40</v>
      </c>
      <c r="N201" s="44" t="str">
        <f t="shared" si="34"/>
        <v>Ilford AC</v>
      </c>
      <c r="O201" s="44" t="str">
        <f t="shared" si="35"/>
        <v>m</v>
      </c>
      <c r="P201" s="46">
        <f t="shared" si="36"/>
        <v>0</v>
      </c>
    </row>
    <row r="202" spans="1:16">
      <c r="A202" s="15">
        <v>967</v>
      </c>
      <c r="B202" s="12" t="s">
        <v>394</v>
      </c>
      <c r="C202" s="20" t="str">
        <f t="shared" si="30"/>
        <v>V40</v>
      </c>
      <c r="D202" s="12" t="s">
        <v>139</v>
      </c>
      <c r="E202" s="4" t="s">
        <v>380</v>
      </c>
      <c r="F202" s="13">
        <v>41</v>
      </c>
      <c r="G202" s="13"/>
      <c r="I202" s="37"/>
      <c r="K202" s="41" t="str">
        <f t="shared" si="31"/>
        <v/>
      </c>
      <c r="L202" s="44" t="str">
        <f t="shared" si="32"/>
        <v>Stephen Philcox</v>
      </c>
      <c r="M202" s="44" t="str">
        <f t="shared" si="33"/>
        <v>V40</v>
      </c>
      <c r="N202" s="44" t="str">
        <f t="shared" si="34"/>
        <v>Ilford AC</v>
      </c>
      <c r="O202" s="44" t="str">
        <f t="shared" si="35"/>
        <v>m</v>
      </c>
      <c r="P202" s="46">
        <f t="shared" si="36"/>
        <v>0</v>
      </c>
    </row>
    <row r="203" spans="1:16">
      <c r="A203" s="15">
        <v>974</v>
      </c>
      <c r="B203" s="12" t="s">
        <v>395</v>
      </c>
      <c r="C203" s="20" t="str">
        <f t="shared" si="30"/>
        <v>V40</v>
      </c>
      <c r="D203" s="12" t="s">
        <v>139</v>
      </c>
      <c r="E203" s="4" t="s">
        <v>380</v>
      </c>
      <c r="F203" s="13">
        <v>48</v>
      </c>
      <c r="G203" s="13"/>
      <c r="I203" s="37"/>
      <c r="K203" s="41" t="str">
        <f t="shared" si="31"/>
        <v/>
      </c>
      <c r="L203" s="44" t="str">
        <f t="shared" si="32"/>
        <v>Michael Ball</v>
      </c>
      <c r="M203" s="44" t="str">
        <f t="shared" si="33"/>
        <v>V40</v>
      </c>
      <c r="N203" s="44" t="str">
        <f t="shared" si="34"/>
        <v>Barking Road Runners</v>
      </c>
      <c r="O203" s="44" t="str">
        <f t="shared" si="35"/>
        <v>m</v>
      </c>
      <c r="P203" s="46">
        <f t="shared" si="36"/>
        <v>0</v>
      </c>
    </row>
    <row r="204" spans="1:16">
      <c r="A204" s="15">
        <v>975</v>
      </c>
      <c r="B204" s="12" t="s">
        <v>396</v>
      </c>
      <c r="C204" s="20" t="str">
        <f t="shared" si="30"/>
        <v>V60</v>
      </c>
      <c r="D204" s="12" t="s">
        <v>56</v>
      </c>
      <c r="E204" s="4" t="s">
        <v>380</v>
      </c>
      <c r="F204" s="13">
        <v>71</v>
      </c>
      <c r="G204" s="13"/>
      <c r="I204" s="37"/>
      <c r="K204" s="41" t="str">
        <f t="shared" si="31"/>
        <v/>
      </c>
      <c r="L204" s="44" t="str">
        <f t="shared" si="32"/>
        <v>Dave Brock</v>
      </c>
      <c r="M204" s="44" t="str">
        <f t="shared" si="33"/>
        <v>V60</v>
      </c>
      <c r="N204" s="44" t="str">
        <f t="shared" si="34"/>
        <v>Orion Harriers</v>
      </c>
      <c r="O204" s="44" t="str">
        <f t="shared" si="35"/>
        <v>m</v>
      </c>
      <c r="P204" s="46">
        <f t="shared" si="36"/>
        <v>0</v>
      </c>
    </row>
    <row r="205" spans="1:16">
      <c r="A205" s="15">
        <v>976</v>
      </c>
      <c r="B205" s="12" t="s">
        <v>397</v>
      </c>
      <c r="C205" s="20" t="str">
        <f t="shared" si="30"/>
        <v>V50</v>
      </c>
      <c r="D205" s="12" t="s">
        <v>21</v>
      </c>
      <c r="E205" s="4" t="s">
        <v>380</v>
      </c>
      <c r="F205" s="13">
        <v>54</v>
      </c>
      <c r="G205" s="13"/>
      <c r="I205" s="37"/>
      <c r="K205" s="41" t="str">
        <f t="shared" si="31"/>
        <v/>
      </c>
      <c r="L205" s="44" t="str">
        <f t="shared" si="32"/>
        <v>Steve Adams</v>
      </c>
      <c r="M205" s="44" t="str">
        <f t="shared" si="33"/>
        <v>V50</v>
      </c>
      <c r="N205" s="44" t="str">
        <f t="shared" si="34"/>
        <v>Eton Manor</v>
      </c>
      <c r="O205" s="44" t="str">
        <f t="shared" si="35"/>
        <v>m</v>
      </c>
      <c r="P205" s="46">
        <f t="shared" si="36"/>
        <v>0</v>
      </c>
    </row>
    <row r="206" spans="1:16">
      <c r="A206" s="15">
        <v>977</v>
      </c>
      <c r="B206" s="12" t="s">
        <v>398</v>
      </c>
      <c r="C206" s="20" t="str">
        <f t="shared" si="30"/>
        <v>V50</v>
      </c>
      <c r="D206" s="12" t="s">
        <v>60</v>
      </c>
      <c r="E206" s="4" t="s">
        <v>380</v>
      </c>
      <c r="F206" s="13">
        <v>50</v>
      </c>
      <c r="G206" s="13"/>
      <c r="I206" s="37"/>
      <c r="K206" s="41" t="str">
        <f t="shared" si="31"/>
        <v/>
      </c>
      <c r="L206" s="44" t="str">
        <f t="shared" si="32"/>
        <v>Luke Elliott</v>
      </c>
      <c r="M206" s="44" t="str">
        <f t="shared" si="33"/>
        <v>V50</v>
      </c>
      <c r="N206" s="44" t="str">
        <f t="shared" si="34"/>
        <v>Eton Manor</v>
      </c>
      <c r="O206" s="44" t="str">
        <f t="shared" si="35"/>
        <v>m</v>
      </c>
      <c r="P206" s="46">
        <f t="shared" si="36"/>
        <v>0</v>
      </c>
    </row>
    <row r="207" spans="1:16">
      <c r="A207" s="15">
        <v>978</v>
      </c>
      <c r="B207" s="12" t="s">
        <v>399</v>
      </c>
      <c r="C207" s="20" t="str">
        <f t="shared" si="30"/>
        <v>SM</v>
      </c>
      <c r="D207" s="12" t="s">
        <v>60</v>
      </c>
      <c r="E207" s="4" t="s">
        <v>380</v>
      </c>
      <c r="F207" s="13">
        <v>25</v>
      </c>
      <c r="G207" s="13"/>
      <c r="I207" s="37"/>
      <c r="K207" s="41" t="str">
        <f t="shared" si="31"/>
        <v/>
      </c>
      <c r="L207" s="44" t="str">
        <f t="shared" si="32"/>
        <v>Alan Rugg</v>
      </c>
      <c r="M207" s="44" t="str">
        <f t="shared" si="33"/>
        <v>SM</v>
      </c>
      <c r="N207" s="44" t="str">
        <f t="shared" si="34"/>
        <v>Woodford Green AC</v>
      </c>
      <c r="O207" s="44" t="str">
        <f t="shared" si="35"/>
        <v>m</v>
      </c>
      <c r="P207" s="46">
        <f t="shared" si="36"/>
        <v>0</v>
      </c>
    </row>
    <row r="208" spans="1:16">
      <c r="A208" s="15">
        <v>979</v>
      </c>
      <c r="B208" s="12" t="s">
        <v>400</v>
      </c>
      <c r="C208" s="20" t="str">
        <f t="shared" si="30"/>
        <v>V50</v>
      </c>
      <c r="D208" s="12" t="s">
        <v>57</v>
      </c>
      <c r="E208" s="4" t="s">
        <v>380</v>
      </c>
      <c r="F208" s="13">
        <v>55</v>
      </c>
      <c r="G208" s="13"/>
      <c r="I208" s="37"/>
      <c r="K208" s="41" t="str">
        <f t="shared" si="31"/>
        <v/>
      </c>
      <c r="L208" s="44" t="str">
        <f t="shared" si="32"/>
        <v>Stephen Dunn</v>
      </c>
      <c r="M208" s="44" t="str">
        <f t="shared" si="33"/>
        <v>V50</v>
      </c>
      <c r="N208" s="44" t="str">
        <f t="shared" si="34"/>
        <v>Eton Manor</v>
      </c>
      <c r="O208" s="44" t="str">
        <f t="shared" si="35"/>
        <v>m</v>
      </c>
      <c r="P208" s="46">
        <f t="shared" si="36"/>
        <v>0</v>
      </c>
    </row>
    <row r="209" spans="1:16">
      <c r="A209" s="15">
        <v>980</v>
      </c>
      <c r="B209" s="12" t="s">
        <v>401</v>
      </c>
      <c r="C209" s="20" t="str">
        <f t="shared" si="30"/>
        <v>V40</v>
      </c>
      <c r="D209" s="12" t="s">
        <v>60</v>
      </c>
      <c r="E209" s="4" t="s">
        <v>380</v>
      </c>
      <c r="F209" s="13">
        <v>41</v>
      </c>
      <c r="G209" s="13"/>
      <c r="I209" s="37"/>
      <c r="K209" s="41" t="str">
        <f t="shared" si="31"/>
        <v/>
      </c>
      <c r="L209" s="44" t="str">
        <f t="shared" si="32"/>
        <v>Claire Wagh</v>
      </c>
      <c r="M209" s="44" t="str">
        <f t="shared" si="33"/>
        <v>V40</v>
      </c>
      <c r="N209" s="44" t="str">
        <f t="shared" si="34"/>
        <v>Eton Manor</v>
      </c>
      <c r="O209" s="44" t="str">
        <f t="shared" si="35"/>
        <v>m</v>
      </c>
      <c r="P209" s="46">
        <f t="shared" si="36"/>
        <v>0</v>
      </c>
    </row>
    <row r="210" spans="1:16">
      <c r="A210" s="15">
        <v>91</v>
      </c>
      <c r="B210" s="12" t="s">
        <v>402</v>
      </c>
      <c r="C210" s="20" t="str">
        <f t="shared" si="30"/>
        <v>FV35</v>
      </c>
      <c r="D210" s="12" t="s">
        <v>60</v>
      </c>
      <c r="E210" s="4" t="s">
        <v>381</v>
      </c>
      <c r="F210" s="13">
        <v>35</v>
      </c>
      <c r="G210" s="13"/>
      <c r="I210" s="37"/>
      <c r="K210" s="41" t="str">
        <f t="shared" si="31"/>
        <v/>
      </c>
      <c r="L210" s="44" t="str">
        <f t="shared" si="32"/>
        <v>Jasmin Nayar</v>
      </c>
      <c r="M210" s="44" t="str">
        <f t="shared" si="33"/>
        <v>FV35</v>
      </c>
      <c r="N210" s="44" t="str">
        <f t="shared" si="34"/>
        <v>Eton Manor</v>
      </c>
      <c r="O210" s="44" t="str">
        <f t="shared" si="35"/>
        <v>f</v>
      </c>
      <c r="P210" s="46">
        <f t="shared" si="36"/>
        <v>0</v>
      </c>
    </row>
    <row r="211" spans="1:16">
      <c r="A211" s="15">
        <v>92</v>
      </c>
      <c r="B211" s="12" t="s">
        <v>403</v>
      </c>
      <c r="C211" s="20" t="str">
        <f t="shared" si="30"/>
        <v>SW</v>
      </c>
      <c r="D211" s="12" t="s">
        <v>60</v>
      </c>
      <c r="E211" s="4" t="s">
        <v>381</v>
      </c>
      <c r="F211" s="13">
        <v>16</v>
      </c>
      <c r="G211" s="13"/>
      <c r="I211" s="37"/>
      <c r="K211" s="41" t="str">
        <f t="shared" si="31"/>
        <v/>
      </c>
      <c r="L211" s="44" t="str">
        <f t="shared" si="32"/>
        <v>Jayan Nayar</v>
      </c>
      <c r="M211" s="44" t="str">
        <f t="shared" si="33"/>
        <v>SW</v>
      </c>
      <c r="N211" s="44" t="str">
        <f t="shared" si="34"/>
        <v>Eton Manor</v>
      </c>
      <c r="O211" s="44" t="str">
        <f t="shared" si="35"/>
        <v>f</v>
      </c>
      <c r="P211" s="46">
        <f t="shared" si="36"/>
        <v>0</v>
      </c>
    </row>
    <row r="212" spans="1:16">
      <c r="A212" s="15">
        <v>981</v>
      </c>
      <c r="B212" s="12" t="s">
        <v>404</v>
      </c>
      <c r="C212" s="20" t="str">
        <f t="shared" si="30"/>
        <v>V40</v>
      </c>
      <c r="D212" s="12" t="s">
        <v>60</v>
      </c>
      <c r="E212" s="4" t="s">
        <v>380</v>
      </c>
      <c r="F212" s="13">
        <v>46</v>
      </c>
      <c r="G212" s="13"/>
      <c r="I212" s="37"/>
      <c r="K212" s="41" t="str">
        <f t="shared" si="31"/>
        <v/>
      </c>
      <c r="L212" s="44" t="str">
        <f t="shared" si="32"/>
        <v>Robert Maggio</v>
      </c>
      <c r="M212" s="44" t="str">
        <f t="shared" si="33"/>
        <v>V40</v>
      </c>
      <c r="N212" s="44" t="str">
        <f t="shared" si="34"/>
        <v>Eton Manor</v>
      </c>
      <c r="O212" s="44" t="str">
        <f t="shared" si="35"/>
        <v>m</v>
      </c>
      <c r="P212" s="46">
        <f t="shared" si="36"/>
        <v>0</v>
      </c>
    </row>
    <row r="213" spans="1:16">
      <c r="A213" s="15">
        <v>982</v>
      </c>
      <c r="B213" s="12" t="s">
        <v>405</v>
      </c>
      <c r="C213" s="20" t="str">
        <f t="shared" si="30"/>
        <v>V60</v>
      </c>
      <c r="D213" s="12" t="s">
        <v>60</v>
      </c>
      <c r="E213" s="4" t="s">
        <v>380</v>
      </c>
      <c r="F213" s="13">
        <v>68</v>
      </c>
      <c r="G213" s="13"/>
      <c r="I213" s="37"/>
      <c r="K213" s="41" t="str">
        <f t="shared" si="31"/>
        <v/>
      </c>
      <c r="L213" s="44" t="str">
        <f t="shared" si="32"/>
        <v>Clive Stephenson</v>
      </c>
      <c r="M213" s="44" t="str">
        <f t="shared" si="33"/>
        <v>V60</v>
      </c>
      <c r="N213" s="44" t="str">
        <f t="shared" si="34"/>
        <v>East London Tri</v>
      </c>
      <c r="O213" s="44" t="str">
        <f t="shared" si="35"/>
        <v>m</v>
      </c>
      <c r="P213" s="46">
        <f t="shared" si="36"/>
        <v>0</v>
      </c>
    </row>
    <row r="214" spans="1:16">
      <c r="A214" s="15">
        <v>983</v>
      </c>
      <c r="B214" s="12" t="s">
        <v>406</v>
      </c>
      <c r="C214" s="20" t="str">
        <f t="shared" si="30"/>
        <v>V50</v>
      </c>
      <c r="D214" s="12" t="s">
        <v>78</v>
      </c>
      <c r="E214" s="4" t="s">
        <v>380</v>
      </c>
      <c r="F214" s="13">
        <v>54</v>
      </c>
      <c r="G214" s="13"/>
      <c r="I214" s="37"/>
      <c r="K214" s="41" t="str">
        <f t="shared" si="31"/>
        <v/>
      </c>
      <c r="L214" s="44" t="str">
        <f t="shared" si="32"/>
        <v>Sonia Silva</v>
      </c>
      <c r="M214" s="44" t="str">
        <f t="shared" si="33"/>
        <v>V50</v>
      </c>
      <c r="N214" s="44" t="str">
        <f t="shared" si="34"/>
        <v>u/a</v>
      </c>
      <c r="O214" s="44" t="str">
        <f t="shared" si="35"/>
        <v>m</v>
      </c>
      <c r="P214" s="46">
        <f t="shared" si="36"/>
        <v>0</v>
      </c>
    </row>
    <row r="215" spans="1:16">
      <c r="A215" s="15">
        <v>93</v>
      </c>
      <c r="B215" s="12" t="s">
        <v>407</v>
      </c>
      <c r="C215" s="20" t="str">
        <f t="shared" si="30"/>
        <v>FV45</v>
      </c>
      <c r="D215" s="12" t="s">
        <v>385</v>
      </c>
      <c r="E215" s="4" t="s">
        <v>381</v>
      </c>
      <c r="F215" s="13">
        <v>46</v>
      </c>
      <c r="G215" s="13"/>
      <c r="I215" s="37"/>
      <c r="K215" s="41" t="str">
        <f t="shared" si="31"/>
        <v/>
      </c>
      <c r="L215" s="44" t="str">
        <f t="shared" si="32"/>
        <v>Liviu Ionita</v>
      </c>
      <c r="M215" s="44" t="str">
        <f t="shared" si="33"/>
        <v>FV45</v>
      </c>
      <c r="N215" s="44" t="str">
        <f t="shared" si="34"/>
        <v>Barking Road Runners</v>
      </c>
      <c r="O215" s="44" t="str">
        <f t="shared" si="35"/>
        <v>f</v>
      </c>
      <c r="P215" s="46">
        <f t="shared" si="36"/>
        <v>0</v>
      </c>
    </row>
    <row r="216" spans="1:16">
      <c r="A216" s="15">
        <v>984</v>
      </c>
      <c r="B216" s="12" t="s">
        <v>408</v>
      </c>
      <c r="C216" s="20" t="str">
        <f t="shared" si="30"/>
        <v>SM</v>
      </c>
      <c r="D216" s="12" t="s">
        <v>56</v>
      </c>
      <c r="E216" s="4" t="s">
        <v>380</v>
      </c>
      <c r="F216" s="13">
        <v>23</v>
      </c>
      <c r="G216" s="13"/>
      <c r="I216" s="37"/>
      <c r="K216" s="41" t="str">
        <f t="shared" si="31"/>
        <v/>
      </c>
      <c r="L216" s="44" t="str">
        <f t="shared" si="32"/>
        <v>Sacha Ackland</v>
      </c>
      <c r="M216" s="44" t="str">
        <f t="shared" si="33"/>
        <v>SM</v>
      </c>
      <c r="N216" s="44" t="str">
        <f t="shared" si="34"/>
        <v>Eton Manor</v>
      </c>
      <c r="O216" s="44" t="str">
        <f t="shared" si="35"/>
        <v>m</v>
      </c>
      <c r="P216" s="46">
        <f t="shared" si="36"/>
        <v>0</v>
      </c>
    </row>
    <row r="217" spans="1:16">
      <c r="A217" s="15">
        <v>94</v>
      </c>
      <c r="B217" s="12" t="s">
        <v>409</v>
      </c>
      <c r="C217" s="20" t="str">
        <f t="shared" si="30"/>
        <v>FV35</v>
      </c>
      <c r="D217" s="12" t="s">
        <v>60</v>
      </c>
      <c r="E217" s="4" t="s">
        <v>381</v>
      </c>
      <c r="F217" s="13">
        <v>39</v>
      </c>
      <c r="G217" s="13"/>
      <c r="I217" s="37"/>
      <c r="K217" s="41" t="str">
        <f t="shared" si="31"/>
        <v/>
      </c>
      <c r="L217" s="44" t="str">
        <f t="shared" si="32"/>
        <v>Kieran Mckenna</v>
      </c>
      <c r="M217" s="44" t="str">
        <f t="shared" si="33"/>
        <v>FV35</v>
      </c>
      <c r="N217" s="44" t="str">
        <f t="shared" si="34"/>
        <v>Ilford AC</v>
      </c>
      <c r="O217" s="44" t="str">
        <f t="shared" si="35"/>
        <v>f</v>
      </c>
      <c r="P217" s="46">
        <f t="shared" si="36"/>
        <v>0</v>
      </c>
    </row>
    <row r="218" spans="1:16">
      <c r="A218" s="15">
        <v>985</v>
      </c>
      <c r="B218" s="12" t="s">
        <v>410</v>
      </c>
      <c r="C218" s="20" t="str">
        <f t="shared" si="30"/>
        <v>V40</v>
      </c>
      <c r="D218" s="12" t="s">
        <v>139</v>
      </c>
      <c r="E218" s="4" t="s">
        <v>380</v>
      </c>
      <c r="F218" s="13">
        <v>42</v>
      </c>
      <c r="G218" s="13"/>
      <c r="I218" s="37"/>
      <c r="K218" s="41" t="str">
        <f t="shared" si="31"/>
        <v/>
      </c>
      <c r="L218" s="44" t="str">
        <f t="shared" si="32"/>
        <v>Dave Knight</v>
      </c>
      <c r="M218" s="44" t="str">
        <f t="shared" si="33"/>
        <v>V40</v>
      </c>
      <c r="N218" s="44" t="str">
        <f t="shared" si="34"/>
        <v>East London Runners</v>
      </c>
      <c r="O218" s="44" t="str">
        <f t="shared" si="35"/>
        <v>m</v>
      </c>
      <c r="P218" s="46">
        <f t="shared" si="36"/>
        <v>0</v>
      </c>
    </row>
    <row r="219" spans="1:16">
      <c r="A219" s="15">
        <v>986</v>
      </c>
      <c r="B219" s="12" t="s">
        <v>411</v>
      </c>
      <c r="C219" s="20" t="str">
        <f t="shared" si="30"/>
        <v>V50</v>
      </c>
      <c r="D219" s="12" t="s">
        <v>19</v>
      </c>
      <c r="E219" s="4" t="s">
        <v>380</v>
      </c>
      <c r="F219" s="13">
        <v>59</v>
      </c>
      <c r="G219" s="13"/>
      <c r="I219" s="37"/>
      <c r="K219" s="41" t="str">
        <f t="shared" si="31"/>
        <v/>
      </c>
      <c r="L219" s="44" t="str">
        <f t="shared" si="32"/>
        <v>Adrian Frost</v>
      </c>
      <c r="M219" s="44" t="str">
        <f t="shared" si="33"/>
        <v>V50</v>
      </c>
      <c r="N219" s="44" t="str">
        <f t="shared" si="34"/>
        <v>Eton Manor</v>
      </c>
      <c r="O219" s="44" t="str">
        <f t="shared" si="35"/>
        <v>m</v>
      </c>
      <c r="P219" s="46">
        <f t="shared" si="36"/>
        <v>0</v>
      </c>
    </row>
    <row r="220" spans="1:16">
      <c r="A220" s="15">
        <v>987</v>
      </c>
      <c r="B220" s="12" t="s">
        <v>412</v>
      </c>
      <c r="C220" s="20" t="str">
        <f t="shared" si="30"/>
        <v>V50</v>
      </c>
      <c r="D220" s="12" t="s">
        <v>60</v>
      </c>
      <c r="E220" s="4" t="s">
        <v>380</v>
      </c>
      <c r="F220" s="13">
        <v>56</v>
      </c>
      <c r="G220" s="13"/>
      <c r="I220" s="37"/>
      <c r="K220" s="41" t="str">
        <f t="shared" si="31"/>
        <v/>
      </c>
      <c r="L220" s="44" t="str">
        <f t="shared" si="32"/>
        <v>Len Welson</v>
      </c>
      <c r="M220" s="44" t="str">
        <f t="shared" si="33"/>
        <v>V50</v>
      </c>
      <c r="N220" s="44" t="str">
        <f t="shared" si="34"/>
        <v>Eton Manor</v>
      </c>
      <c r="O220" s="44" t="str">
        <f t="shared" si="35"/>
        <v>m</v>
      </c>
      <c r="P220" s="46">
        <f t="shared" si="36"/>
        <v>0</v>
      </c>
    </row>
    <row r="221" spans="1:16">
      <c r="A221" s="15">
        <v>988</v>
      </c>
      <c r="B221" s="12" t="s">
        <v>413</v>
      </c>
      <c r="C221" s="20" t="str">
        <f t="shared" si="30"/>
        <v>V50</v>
      </c>
      <c r="D221" s="12" t="s">
        <v>60</v>
      </c>
      <c r="E221" s="4" t="s">
        <v>380</v>
      </c>
      <c r="F221" s="13">
        <v>56</v>
      </c>
      <c r="G221" s="13"/>
      <c r="I221" s="37"/>
      <c r="K221" s="41" t="str">
        <f t="shared" si="31"/>
        <v/>
      </c>
      <c r="L221" s="44" t="str">
        <f t="shared" si="32"/>
        <v>Daniel Green</v>
      </c>
      <c r="M221" s="44" t="str">
        <f t="shared" si="33"/>
        <v>V50</v>
      </c>
      <c r="N221" s="44" t="str">
        <f t="shared" si="34"/>
        <v>Orion Harriers</v>
      </c>
      <c r="O221" s="44" t="str">
        <f t="shared" si="35"/>
        <v>m</v>
      </c>
      <c r="P221" s="46">
        <f t="shared" si="36"/>
        <v>0</v>
      </c>
    </row>
    <row r="222" spans="1:16">
      <c r="A222" s="15">
        <v>989</v>
      </c>
      <c r="B222" s="12" t="s">
        <v>414</v>
      </c>
      <c r="C222" s="20" t="str">
        <f t="shared" si="30"/>
        <v>V40</v>
      </c>
      <c r="D222" s="12" t="s">
        <v>21</v>
      </c>
      <c r="E222" s="4" t="s">
        <v>380</v>
      </c>
      <c r="F222" s="13">
        <v>45</v>
      </c>
      <c r="G222" s="13"/>
      <c r="I222" s="37"/>
      <c r="K222" s="41" t="str">
        <f t="shared" si="31"/>
        <v/>
      </c>
      <c r="L222" s="44" t="str">
        <f t="shared" si="32"/>
        <v>Christine Munden</v>
      </c>
      <c r="M222" s="44" t="str">
        <f t="shared" si="33"/>
        <v>V40</v>
      </c>
      <c r="N222" s="44" t="str">
        <f t="shared" si="34"/>
        <v>thames valley harriers</v>
      </c>
      <c r="O222" s="44" t="str">
        <f t="shared" si="35"/>
        <v>m</v>
      </c>
      <c r="P222" s="46">
        <f t="shared" si="36"/>
        <v>0</v>
      </c>
    </row>
    <row r="223" spans="1:16">
      <c r="A223" s="15">
        <v>95</v>
      </c>
      <c r="B223" s="12" t="s">
        <v>415</v>
      </c>
      <c r="C223" s="20" t="str">
        <f t="shared" si="30"/>
        <v>FV35</v>
      </c>
      <c r="D223" s="12" t="s">
        <v>383</v>
      </c>
      <c r="E223" s="4" t="s">
        <v>381</v>
      </c>
      <c r="F223" s="13">
        <v>43</v>
      </c>
      <c r="G223" s="13"/>
      <c r="I223" s="37"/>
      <c r="K223" s="41" t="str">
        <f t="shared" si="31"/>
        <v/>
      </c>
      <c r="L223" s="44" t="str">
        <f t="shared" si="32"/>
        <v>Neil Mcgoun</v>
      </c>
      <c r="M223" s="44" t="str">
        <f t="shared" si="33"/>
        <v>FV35</v>
      </c>
      <c r="N223" s="44" t="str">
        <f t="shared" si="34"/>
        <v>Orion Harriers</v>
      </c>
      <c r="O223" s="44" t="str">
        <f t="shared" si="35"/>
        <v>f</v>
      </c>
      <c r="P223" s="46">
        <f t="shared" si="36"/>
        <v>0</v>
      </c>
    </row>
    <row r="224" spans="1:16">
      <c r="A224" s="15">
        <v>990</v>
      </c>
      <c r="B224" s="12" t="s">
        <v>416</v>
      </c>
      <c r="C224" s="20" t="str">
        <f t="shared" si="30"/>
        <v>SM</v>
      </c>
      <c r="D224" s="12" t="s">
        <v>21</v>
      </c>
      <c r="E224" s="4" t="s">
        <v>380</v>
      </c>
      <c r="F224" s="13">
        <v>34</v>
      </c>
      <c r="G224" s="13"/>
      <c r="I224" s="37"/>
      <c r="K224" s="41" t="str">
        <f t="shared" si="31"/>
        <v/>
      </c>
      <c r="L224" s="44" t="str">
        <f t="shared" si="32"/>
        <v>Tim Breyer</v>
      </c>
      <c r="M224" s="44" t="str">
        <f t="shared" si="33"/>
        <v>SM</v>
      </c>
      <c r="N224" s="44" t="str">
        <f t="shared" si="34"/>
        <v>u/a</v>
      </c>
      <c r="O224" s="44" t="str">
        <f t="shared" si="35"/>
        <v>m</v>
      </c>
      <c r="P224" s="46">
        <f t="shared" si="36"/>
        <v>0</v>
      </c>
    </row>
    <row r="225" spans="1:16">
      <c r="A225" s="15">
        <v>992</v>
      </c>
      <c r="B225" s="12" t="s">
        <v>417</v>
      </c>
      <c r="C225" s="20" t="str">
        <f t="shared" si="30"/>
        <v>V50</v>
      </c>
      <c r="D225" s="12" t="s">
        <v>385</v>
      </c>
      <c r="E225" s="4" t="s">
        <v>380</v>
      </c>
      <c r="F225" s="13">
        <v>52</v>
      </c>
      <c r="G225" s="13"/>
      <c r="I225" s="37"/>
      <c r="K225" s="41" t="str">
        <f t="shared" si="31"/>
        <v/>
      </c>
      <c r="L225" s="44" t="str">
        <f t="shared" si="32"/>
        <v>Richard Ash</v>
      </c>
      <c r="M225" s="44" t="str">
        <f t="shared" si="33"/>
        <v>V50</v>
      </c>
      <c r="N225" s="44" t="str">
        <f t="shared" si="34"/>
        <v>Barking Road Runners</v>
      </c>
      <c r="O225" s="44" t="str">
        <f t="shared" si="35"/>
        <v>m</v>
      </c>
      <c r="P225" s="46">
        <f t="shared" si="36"/>
        <v>0</v>
      </c>
    </row>
    <row r="226" spans="1:16">
      <c r="A226" s="15">
        <v>993</v>
      </c>
      <c r="B226" s="12" t="s">
        <v>418</v>
      </c>
      <c r="C226" s="20" t="str">
        <f t="shared" si="30"/>
        <v>V40</v>
      </c>
      <c r="D226" s="12" t="s">
        <v>56</v>
      </c>
      <c r="E226" s="4" t="s">
        <v>380</v>
      </c>
      <c r="F226" s="13">
        <v>48</v>
      </c>
      <c r="G226" s="13"/>
      <c r="I226" s="37"/>
      <c r="K226" s="41" t="str">
        <f t="shared" si="31"/>
        <v/>
      </c>
      <c r="L226" s="44" t="str">
        <f t="shared" si="32"/>
        <v>Zoltan Fodor</v>
      </c>
      <c r="M226" s="44" t="str">
        <f t="shared" si="33"/>
        <v>V40</v>
      </c>
      <c r="N226" s="44" t="str">
        <f t="shared" si="34"/>
        <v>Orion Harriers</v>
      </c>
      <c r="O226" s="44" t="str">
        <f t="shared" si="35"/>
        <v>m</v>
      </c>
      <c r="P226" s="46">
        <f t="shared" si="36"/>
        <v>0</v>
      </c>
    </row>
    <row r="227" spans="1:16">
      <c r="A227" s="15">
        <v>994</v>
      </c>
      <c r="B227" s="12" t="s">
        <v>419</v>
      </c>
      <c r="C227" s="20" t="str">
        <f t="shared" si="30"/>
        <v>SM</v>
      </c>
      <c r="D227" s="12" t="s">
        <v>21</v>
      </c>
      <c r="E227" s="4" t="s">
        <v>380</v>
      </c>
      <c r="F227" s="13">
        <v>37</v>
      </c>
      <c r="G227" s="13"/>
      <c r="I227" s="37"/>
      <c r="K227" s="41" t="str">
        <f t="shared" si="31"/>
        <v/>
      </c>
      <c r="L227" s="44" t="str">
        <f t="shared" si="32"/>
        <v>Thomas Grimes</v>
      </c>
      <c r="M227" s="44" t="str">
        <f t="shared" si="33"/>
        <v>SM</v>
      </c>
      <c r="N227" s="44" t="str">
        <f t="shared" si="34"/>
        <v>East London Runners</v>
      </c>
      <c r="O227" s="44" t="str">
        <f t="shared" si="35"/>
        <v>m</v>
      </c>
      <c r="P227" s="46">
        <f t="shared" si="36"/>
        <v>0</v>
      </c>
    </row>
    <row r="228" spans="1:16">
      <c r="A228" s="15">
        <v>995</v>
      </c>
      <c r="B228" s="12" t="s">
        <v>420</v>
      </c>
      <c r="C228" s="20" t="str">
        <f t="shared" si="30"/>
        <v>SM</v>
      </c>
      <c r="D228" s="12" t="s">
        <v>19</v>
      </c>
      <c r="E228" s="4" t="s">
        <v>380</v>
      </c>
      <c r="F228" s="13">
        <v>34</v>
      </c>
      <c r="G228" s="13"/>
      <c r="I228" s="37"/>
      <c r="K228" s="41" t="str">
        <f t="shared" si="31"/>
        <v/>
      </c>
      <c r="L228" s="44" t="str">
        <f t="shared" si="32"/>
        <v>Baldev Singh</v>
      </c>
      <c r="M228" s="44" t="str">
        <f t="shared" si="33"/>
        <v>SM</v>
      </c>
      <c r="N228" s="44" t="str">
        <f t="shared" si="34"/>
        <v>sikh in the city</v>
      </c>
      <c r="O228" s="44" t="str">
        <f t="shared" si="35"/>
        <v>m</v>
      </c>
      <c r="P228" s="46">
        <f t="shared" si="36"/>
        <v>0</v>
      </c>
    </row>
    <row r="229" spans="1:16">
      <c r="A229" s="15">
        <v>996</v>
      </c>
      <c r="B229" s="12" t="s">
        <v>421</v>
      </c>
      <c r="C229" s="20" t="str">
        <f t="shared" si="30"/>
        <v>V60</v>
      </c>
      <c r="D229" s="12" t="s">
        <v>384</v>
      </c>
      <c r="E229" s="4" t="s">
        <v>380</v>
      </c>
      <c r="F229" s="13">
        <v>64</v>
      </c>
      <c r="G229" s="13"/>
      <c r="I229" s="37"/>
      <c r="K229" s="41" t="str">
        <f t="shared" si="31"/>
        <v/>
      </c>
      <c r="L229" s="44" t="str">
        <f t="shared" si="32"/>
        <v>Tim Smith</v>
      </c>
      <c r="M229" s="44" t="str">
        <f t="shared" si="33"/>
        <v>V60</v>
      </c>
      <c r="N229" s="44" t="str">
        <f t="shared" si="34"/>
        <v>u/a</v>
      </c>
      <c r="O229" s="44" t="str">
        <f t="shared" si="35"/>
        <v>m</v>
      </c>
      <c r="P229" s="46">
        <f t="shared" si="36"/>
        <v>0</v>
      </c>
    </row>
    <row r="230" spans="1:16">
      <c r="A230" s="15">
        <v>997</v>
      </c>
      <c r="B230" s="12" t="s">
        <v>422</v>
      </c>
      <c r="C230" s="20" t="str">
        <f t="shared" si="30"/>
        <v>V50</v>
      </c>
      <c r="D230" s="12" t="s">
        <v>385</v>
      </c>
      <c r="E230" s="4" t="s">
        <v>380</v>
      </c>
      <c r="F230" s="13">
        <v>55</v>
      </c>
      <c r="G230" s="13"/>
      <c r="I230" s="37"/>
      <c r="K230" s="41" t="str">
        <f t="shared" si="31"/>
        <v/>
      </c>
      <c r="L230" s="44" t="str">
        <f t="shared" si="32"/>
        <v>Eoin Logan</v>
      </c>
      <c r="M230" s="44" t="str">
        <f t="shared" si="33"/>
        <v>V50</v>
      </c>
      <c r="N230" s="44" t="str">
        <f t="shared" si="34"/>
        <v>u/a</v>
      </c>
      <c r="O230" s="44" t="str">
        <f t="shared" si="35"/>
        <v>m</v>
      </c>
      <c r="P230" s="46">
        <f t="shared" si="36"/>
        <v>0</v>
      </c>
    </row>
    <row r="231" spans="1:16">
      <c r="A231" s="15">
        <v>998</v>
      </c>
      <c r="B231" s="12" t="s">
        <v>423</v>
      </c>
      <c r="C231" s="20" t="str">
        <f t="shared" si="30"/>
        <v>V40</v>
      </c>
      <c r="D231" s="12" t="s">
        <v>385</v>
      </c>
      <c r="E231" s="4" t="s">
        <v>380</v>
      </c>
      <c r="F231" s="13">
        <v>47</v>
      </c>
      <c r="G231" s="13"/>
      <c r="I231" s="37"/>
      <c r="K231" s="41" t="str">
        <f t="shared" si="31"/>
        <v/>
      </c>
      <c r="L231" s="44" t="str">
        <f t="shared" si="32"/>
        <v>Paul Boddey</v>
      </c>
      <c r="M231" s="44" t="str">
        <f t="shared" si="33"/>
        <v>V40</v>
      </c>
      <c r="N231" s="44" t="str">
        <f t="shared" si="34"/>
        <v>Eton Manor</v>
      </c>
      <c r="O231" s="44" t="str">
        <f t="shared" si="35"/>
        <v>m</v>
      </c>
      <c r="P231" s="46">
        <f t="shared" si="36"/>
        <v>0</v>
      </c>
    </row>
    <row r="232" spans="1:16">
      <c r="A232" s="15">
        <v>999</v>
      </c>
      <c r="B232" s="12" t="s">
        <v>424</v>
      </c>
      <c r="C232" s="20" t="str">
        <f t="shared" si="30"/>
        <v>SM</v>
      </c>
      <c r="D232" s="12" t="s">
        <v>60</v>
      </c>
      <c r="E232" s="4" t="s">
        <v>380</v>
      </c>
      <c r="F232" s="13">
        <v>37</v>
      </c>
      <c r="G232" s="13"/>
      <c r="I232" s="37"/>
      <c r="K232" s="41" t="str">
        <f t="shared" si="31"/>
        <v/>
      </c>
      <c r="L232" s="44" t="str">
        <f t="shared" si="32"/>
        <v>Christopher Reid</v>
      </c>
      <c r="M232" s="44" t="str">
        <f t="shared" si="33"/>
        <v>SM</v>
      </c>
      <c r="N232" s="44" t="str">
        <f t="shared" si="34"/>
        <v>Eton Manor</v>
      </c>
      <c r="O232" s="44" t="str">
        <f t="shared" si="35"/>
        <v>m</v>
      </c>
      <c r="P232" s="46">
        <f t="shared" si="36"/>
        <v>0</v>
      </c>
    </row>
    <row r="233" spans="1:16">
      <c r="A233" s="15">
        <v>800</v>
      </c>
      <c r="B233" s="12" t="s">
        <v>425</v>
      </c>
      <c r="C233" s="20" t="str">
        <f t="shared" si="30"/>
        <v>SM</v>
      </c>
      <c r="D233" s="12" t="s">
        <v>60</v>
      </c>
      <c r="E233" s="4" t="s">
        <v>380</v>
      </c>
      <c r="F233" s="13">
        <v>17</v>
      </c>
      <c r="G233" s="13"/>
      <c r="I233" s="37"/>
      <c r="K233" s="41" t="str">
        <f t="shared" si="31"/>
        <v/>
      </c>
      <c r="L233" s="44" t="str">
        <f t="shared" si="32"/>
        <v>Brian Kavanagh</v>
      </c>
      <c r="M233" s="44" t="str">
        <f t="shared" si="33"/>
        <v>SM</v>
      </c>
      <c r="N233" s="44" t="str">
        <f t="shared" si="34"/>
        <v>Orion Harriers</v>
      </c>
      <c r="O233" s="44" t="str">
        <f t="shared" si="35"/>
        <v>m</v>
      </c>
      <c r="P233" s="46">
        <f t="shared" si="36"/>
        <v>0</v>
      </c>
    </row>
    <row r="234" spans="1:16">
      <c r="A234" s="15">
        <v>793</v>
      </c>
      <c r="B234" s="12" t="s">
        <v>426</v>
      </c>
      <c r="C234" s="20" t="str">
        <f t="shared" si="30"/>
        <v>V40</v>
      </c>
      <c r="D234" s="12" t="s">
        <v>21</v>
      </c>
      <c r="E234" s="4" t="s">
        <v>380</v>
      </c>
      <c r="F234" s="13">
        <v>49</v>
      </c>
      <c r="G234" s="13"/>
      <c r="I234" s="37"/>
      <c r="K234" s="41" t="str">
        <f t="shared" si="31"/>
        <v/>
      </c>
      <c r="L234" s="44" t="str">
        <f t="shared" si="32"/>
        <v>Rachel Allen</v>
      </c>
      <c r="M234" s="44" t="str">
        <f t="shared" si="33"/>
        <v>V40</v>
      </c>
      <c r="N234" s="44" t="str">
        <f t="shared" si="34"/>
        <v>Ilford AC</v>
      </c>
      <c r="O234" s="44" t="str">
        <f t="shared" si="35"/>
        <v>m</v>
      </c>
      <c r="P234" s="46">
        <f t="shared" si="36"/>
        <v>0</v>
      </c>
    </row>
    <row r="235" spans="1:16">
      <c r="A235" s="15">
        <v>96</v>
      </c>
      <c r="B235" s="12" t="s">
        <v>427</v>
      </c>
      <c r="C235" s="20" t="str">
        <f t="shared" si="30"/>
        <v>SW</v>
      </c>
      <c r="D235" s="12" t="s">
        <v>139</v>
      </c>
      <c r="E235" s="4" t="s">
        <v>381</v>
      </c>
      <c r="F235" s="13">
        <v>27</v>
      </c>
      <c r="G235" s="13"/>
      <c r="I235" s="37"/>
      <c r="K235" s="41" t="str">
        <f t="shared" si="31"/>
        <v/>
      </c>
      <c r="L235" s="44" t="str">
        <f t="shared" si="32"/>
        <v>Pippa Dowswell</v>
      </c>
      <c r="M235" s="44" t="str">
        <f t="shared" si="33"/>
        <v>SW</v>
      </c>
      <c r="N235" s="44" t="str">
        <f t="shared" si="34"/>
        <v>Orion Harriers</v>
      </c>
      <c r="O235" s="44" t="str">
        <f t="shared" si="35"/>
        <v>f</v>
      </c>
      <c r="P235" s="46">
        <f t="shared" si="36"/>
        <v>0</v>
      </c>
    </row>
    <row r="236" spans="1:16">
      <c r="A236" s="15">
        <v>97</v>
      </c>
      <c r="B236" s="12" t="s">
        <v>428</v>
      </c>
      <c r="C236" s="20" t="str">
        <f t="shared" si="30"/>
        <v>FV45</v>
      </c>
      <c r="D236" s="12" t="s">
        <v>21</v>
      </c>
      <c r="E236" s="4" t="s">
        <v>381</v>
      </c>
      <c r="F236" s="13">
        <v>50</v>
      </c>
      <c r="G236" s="13"/>
      <c r="I236" s="37"/>
      <c r="K236" s="41" t="str">
        <f t="shared" si="31"/>
        <v/>
      </c>
      <c r="L236" s="44" t="str">
        <f t="shared" si="32"/>
        <v>Jazz Dawswell</v>
      </c>
      <c r="M236" s="44" t="str">
        <f t="shared" si="33"/>
        <v>FV45</v>
      </c>
      <c r="N236" s="44" t="str">
        <f t="shared" si="34"/>
        <v>Orion Harriers</v>
      </c>
      <c r="O236" s="44" t="str">
        <f t="shared" si="35"/>
        <v>f</v>
      </c>
      <c r="P236" s="46">
        <f t="shared" si="36"/>
        <v>0</v>
      </c>
    </row>
    <row r="237" spans="1:16">
      <c r="A237" s="15">
        <v>98</v>
      </c>
      <c r="B237" s="12" t="s">
        <v>429</v>
      </c>
      <c r="C237" s="20" t="str">
        <f t="shared" si="30"/>
        <v>SW</v>
      </c>
      <c r="D237" s="12" t="s">
        <v>21</v>
      </c>
      <c r="E237" s="4" t="s">
        <v>381</v>
      </c>
      <c r="F237" s="13">
        <v>16</v>
      </c>
      <c r="G237" s="13"/>
      <c r="I237" s="37"/>
      <c r="K237" s="41" t="str">
        <f t="shared" si="31"/>
        <v/>
      </c>
      <c r="L237" s="44" t="str">
        <f t="shared" si="32"/>
        <v>Gabriel Ellenberg</v>
      </c>
      <c r="M237" s="44" t="str">
        <f t="shared" si="33"/>
        <v>SW</v>
      </c>
      <c r="N237" s="44" t="str">
        <f t="shared" si="34"/>
        <v>Eton Manor</v>
      </c>
      <c r="O237" s="44" t="str">
        <f t="shared" si="35"/>
        <v>f</v>
      </c>
      <c r="P237" s="46">
        <f t="shared" si="36"/>
        <v>0</v>
      </c>
    </row>
    <row r="238" spans="1:16">
      <c r="A238" s="15">
        <v>794</v>
      </c>
      <c r="B238" s="12" t="s">
        <v>438</v>
      </c>
      <c r="C238" s="20" t="str">
        <f t="shared" si="30"/>
        <v>V50</v>
      </c>
      <c r="D238" s="12" t="s">
        <v>60</v>
      </c>
      <c r="E238" s="4" t="s">
        <v>380</v>
      </c>
      <c r="F238" s="13">
        <v>57</v>
      </c>
      <c r="G238" s="13"/>
      <c r="I238" s="37"/>
      <c r="K238" s="41" t="str">
        <f t="shared" si="31"/>
        <v/>
      </c>
      <c r="L238" s="44" t="str">
        <f t="shared" si="32"/>
        <v>Russell Peters</v>
      </c>
      <c r="M238" s="44" t="str">
        <f t="shared" si="33"/>
        <v>V50</v>
      </c>
      <c r="N238" s="44" t="str">
        <f t="shared" si="34"/>
        <v>East London Runners</v>
      </c>
      <c r="O238" s="44" t="str">
        <f t="shared" si="35"/>
        <v>m</v>
      </c>
      <c r="P238" s="46">
        <f t="shared" si="36"/>
        <v>0</v>
      </c>
    </row>
    <row r="239" spans="1:16">
      <c r="A239" s="15">
        <v>795</v>
      </c>
      <c r="B239" s="12" t="s">
        <v>430</v>
      </c>
      <c r="C239" s="20" t="str">
        <f t="shared" si="30"/>
        <v>SM</v>
      </c>
      <c r="D239" s="12" t="s">
        <v>19</v>
      </c>
      <c r="E239" s="4" t="s">
        <v>380</v>
      </c>
      <c r="F239" s="13">
        <v>38</v>
      </c>
      <c r="G239" s="13"/>
      <c r="I239" s="37"/>
      <c r="K239" s="41" t="str">
        <f t="shared" si="31"/>
        <v/>
      </c>
      <c r="L239" s="44" t="str">
        <f t="shared" si="32"/>
        <v>Paula Bedford</v>
      </c>
      <c r="M239" s="44" t="str">
        <f t="shared" si="33"/>
        <v>SM</v>
      </c>
      <c r="N239" s="44" t="str">
        <f t="shared" si="34"/>
        <v>East London Runners</v>
      </c>
      <c r="O239" s="44" t="str">
        <f t="shared" si="35"/>
        <v>m</v>
      </c>
      <c r="P239" s="46">
        <f t="shared" si="36"/>
        <v>0</v>
      </c>
    </row>
    <row r="240" spans="1:16">
      <c r="A240" s="15">
        <v>99</v>
      </c>
      <c r="B240" s="12" t="s">
        <v>431</v>
      </c>
      <c r="C240" s="20" t="str">
        <f t="shared" si="30"/>
        <v>FV35</v>
      </c>
      <c r="D240" s="12" t="s">
        <v>19</v>
      </c>
      <c r="E240" s="4" t="s">
        <v>381</v>
      </c>
      <c r="F240" s="13">
        <v>40</v>
      </c>
      <c r="G240" s="13"/>
      <c r="I240" s="37"/>
      <c r="K240" s="41" t="str">
        <f t="shared" si="31"/>
        <v/>
      </c>
      <c r="L240" s="44" t="str">
        <f t="shared" si="32"/>
        <v>Cristina Cooper</v>
      </c>
      <c r="M240" s="44" t="str">
        <f t="shared" si="33"/>
        <v>FV35</v>
      </c>
      <c r="N240" s="44" t="str">
        <f t="shared" si="34"/>
        <v>Serpentine</v>
      </c>
      <c r="O240" s="44" t="str">
        <f t="shared" si="35"/>
        <v>f</v>
      </c>
      <c r="P240" s="46">
        <f t="shared" si="36"/>
        <v>0</v>
      </c>
    </row>
    <row r="241" spans="1:16">
      <c r="A241" s="15">
        <v>100</v>
      </c>
      <c r="B241" s="12" t="s">
        <v>432</v>
      </c>
      <c r="C241" s="20" t="str">
        <f t="shared" si="30"/>
        <v>FV35</v>
      </c>
      <c r="D241" s="12" t="s">
        <v>66</v>
      </c>
      <c r="E241" s="4" t="s">
        <v>381</v>
      </c>
      <c r="F241" s="13">
        <v>35</v>
      </c>
      <c r="G241" s="13"/>
      <c r="I241" s="37"/>
      <c r="K241" s="41" t="str">
        <f t="shared" si="31"/>
        <v/>
      </c>
      <c r="L241" s="44" t="str">
        <f t="shared" si="32"/>
        <v>Chris Bull</v>
      </c>
      <c r="M241" s="44" t="str">
        <f t="shared" si="33"/>
        <v>FV35</v>
      </c>
      <c r="N241" s="44" t="str">
        <f t="shared" si="34"/>
        <v>East London Runners</v>
      </c>
      <c r="O241" s="44" t="str">
        <f t="shared" si="35"/>
        <v>f</v>
      </c>
      <c r="P241" s="46">
        <f t="shared" si="36"/>
        <v>0</v>
      </c>
    </row>
    <row r="242" spans="1:16">
      <c r="A242" s="15">
        <v>796</v>
      </c>
      <c r="B242" s="12" t="s">
        <v>433</v>
      </c>
      <c r="C242" s="20" t="str">
        <f t="shared" si="30"/>
        <v>SM</v>
      </c>
      <c r="D242" s="12" t="s">
        <v>19</v>
      </c>
      <c r="E242" s="4" t="s">
        <v>380</v>
      </c>
      <c r="F242" s="13">
        <v>31</v>
      </c>
      <c r="G242" s="13"/>
      <c r="I242" s="37"/>
      <c r="K242" s="41" t="str">
        <f t="shared" si="31"/>
        <v/>
      </c>
      <c r="L242" s="44" t="str">
        <f t="shared" si="32"/>
        <v>Manjit Singh</v>
      </c>
      <c r="M242" s="44" t="str">
        <f t="shared" si="33"/>
        <v>SM</v>
      </c>
      <c r="N242" s="44" t="str">
        <f t="shared" si="34"/>
        <v>East London Runners</v>
      </c>
      <c r="O242" s="44" t="str">
        <f t="shared" si="35"/>
        <v>m</v>
      </c>
      <c r="P242" s="46">
        <f t="shared" si="36"/>
        <v>0</v>
      </c>
    </row>
    <row r="243" spans="1:16">
      <c r="A243" s="15">
        <v>797</v>
      </c>
      <c r="B243" s="12" t="s">
        <v>434</v>
      </c>
      <c r="C243" s="20" t="str">
        <f t="shared" si="30"/>
        <v>V40</v>
      </c>
      <c r="D243" s="12" t="s">
        <v>19</v>
      </c>
      <c r="E243" s="4" t="s">
        <v>380</v>
      </c>
      <c r="F243" s="13">
        <v>40</v>
      </c>
      <c r="G243" s="13"/>
      <c r="I243" s="37"/>
      <c r="K243" s="41" t="str">
        <f t="shared" si="31"/>
        <v/>
      </c>
      <c r="L243" s="44" t="str">
        <f t="shared" si="32"/>
        <v>Andy Preston</v>
      </c>
      <c r="M243" s="44" t="str">
        <f t="shared" si="33"/>
        <v>V40</v>
      </c>
      <c r="N243" s="44" t="str">
        <f t="shared" si="34"/>
        <v>Serpentine</v>
      </c>
      <c r="O243" s="44" t="str">
        <f t="shared" si="35"/>
        <v>m</v>
      </c>
      <c r="P243" s="46">
        <f t="shared" si="36"/>
        <v>0</v>
      </c>
    </row>
    <row r="244" spans="1:16">
      <c r="A244" s="15">
        <v>798</v>
      </c>
      <c r="B244" s="12" t="s">
        <v>435</v>
      </c>
      <c r="C244" s="20" t="str">
        <f t="shared" si="30"/>
        <v>V40</v>
      </c>
      <c r="D244" s="12" t="s">
        <v>66</v>
      </c>
      <c r="E244" s="4" t="s">
        <v>380</v>
      </c>
      <c r="F244" s="13">
        <v>43</v>
      </c>
      <c r="G244" s="13"/>
      <c r="I244" s="37"/>
      <c r="K244" s="41" t="str">
        <f t="shared" si="31"/>
        <v/>
      </c>
      <c r="L244" s="44" t="str">
        <f t="shared" si="32"/>
        <v>Morgan Francis</v>
      </c>
      <c r="M244" s="44" t="str">
        <f t="shared" si="33"/>
        <v>V40</v>
      </c>
      <c r="N244" s="44" t="str">
        <f t="shared" si="34"/>
        <v>East London Runners</v>
      </c>
      <c r="O244" s="44" t="str">
        <f t="shared" si="35"/>
        <v>m</v>
      </c>
      <c r="P244" s="46">
        <f t="shared" si="36"/>
        <v>0</v>
      </c>
    </row>
    <row r="245" spans="1:16">
      <c r="A245" s="15">
        <v>799</v>
      </c>
      <c r="B245" s="12" t="s">
        <v>436</v>
      </c>
      <c r="C245" s="20" t="str">
        <f t="shared" si="30"/>
        <v>SM</v>
      </c>
      <c r="D245" s="12" t="s">
        <v>19</v>
      </c>
      <c r="E245" s="4" t="s">
        <v>380</v>
      </c>
      <c r="F245" s="13">
        <v>34</v>
      </c>
      <c r="G245" s="13"/>
      <c r="I245" s="37"/>
      <c r="K245" s="41" t="str">
        <f t="shared" si="31"/>
        <v/>
      </c>
      <c r="L245" s="44" t="str">
        <f t="shared" si="32"/>
        <v/>
      </c>
      <c r="M245" s="44" t="str">
        <f t="shared" si="33"/>
        <v>SM</v>
      </c>
      <c r="N245" s="44">
        <f t="shared" si="34"/>
        <v>0</v>
      </c>
      <c r="O245" s="44" t="str">
        <f t="shared" si="35"/>
        <v>m</v>
      </c>
      <c r="P245" s="46">
        <f t="shared" si="36"/>
        <v>0</v>
      </c>
    </row>
    <row r="246" spans="1:16">
      <c r="A246" s="15"/>
      <c r="B246" s="12"/>
      <c r="C246" s="20" t="str">
        <f t="shared" si="30"/>
        <v/>
      </c>
      <c r="D246" s="12"/>
      <c r="E246" s="4"/>
      <c r="F246" s="13"/>
      <c r="G246" s="13"/>
      <c r="I246" s="37"/>
      <c r="K246" s="41" t="str">
        <f t="shared" si="31"/>
        <v/>
      </c>
      <c r="L246" s="44" t="str">
        <f t="shared" si="32"/>
        <v/>
      </c>
      <c r="M246" s="44" t="str">
        <f t="shared" si="33"/>
        <v/>
      </c>
      <c r="N246" s="44">
        <f t="shared" si="34"/>
        <v>0</v>
      </c>
      <c r="O246" s="44" t="str">
        <f t="shared" si="35"/>
        <v/>
      </c>
      <c r="P246" s="46">
        <f t="shared" si="36"/>
        <v>0</v>
      </c>
    </row>
    <row r="247" spans="1:16">
      <c r="A247" s="15"/>
      <c r="B247" s="12"/>
      <c r="C247" s="20" t="str">
        <f t="shared" si="30"/>
        <v/>
      </c>
      <c r="D247" s="12"/>
      <c r="E247" s="4"/>
      <c r="F247" s="13"/>
      <c r="G247" s="13"/>
      <c r="I247" s="37"/>
      <c r="K247" s="41" t="str">
        <f t="shared" si="31"/>
        <v/>
      </c>
      <c r="L247" s="44" t="str">
        <f t="shared" si="32"/>
        <v/>
      </c>
      <c r="M247" s="44" t="str">
        <f t="shared" si="33"/>
        <v/>
      </c>
      <c r="N247" s="44">
        <f t="shared" si="34"/>
        <v>0</v>
      </c>
      <c r="O247" s="44" t="str">
        <f t="shared" si="35"/>
        <v/>
      </c>
      <c r="P247" s="46">
        <f t="shared" si="36"/>
        <v>0</v>
      </c>
    </row>
    <row r="248" spans="1:16">
      <c r="A248" s="15"/>
      <c r="B248" s="12"/>
      <c r="C248" s="20" t="str">
        <f t="shared" si="30"/>
        <v/>
      </c>
      <c r="D248" s="12"/>
      <c r="E248" s="4"/>
      <c r="F248" s="13"/>
      <c r="G248" s="13"/>
      <c r="I248" s="37"/>
      <c r="K248" s="41" t="str">
        <f t="shared" si="31"/>
        <v/>
      </c>
      <c r="L248" s="44" t="str">
        <f t="shared" si="32"/>
        <v/>
      </c>
      <c r="M248" s="44" t="str">
        <f t="shared" si="33"/>
        <v/>
      </c>
      <c r="N248" s="44">
        <f t="shared" si="34"/>
        <v>0</v>
      </c>
      <c r="O248" s="44" t="str">
        <f t="shared" si="35"/>
        <v/>
      </c>
      <c r="P248" s="46">
        <f t="shared" si="36"/>
        <v>0</v>
      </c>
    </row>
    <row r="249" spans="1:16">
      <c r="A249" s="15"/>
      <c r="B249" s="12"/>
      <c r="C249" s="20" t="str">
        <f t="shared" si="30"/>
        <v/>
      </c>
      <c r="D249" s="12"/>
      <c r="E249" s="4"/>
      <c r="F249" s="13"/>
      <c r="G249" s="13"/>
      <c r="I249" s="37"/>
      <c r="K249" s="41" t="str">
        <f t="shared" si="31"/>
        <v/>
      </c>
      <c r="L249" s="44" t="str">
        <f t="shared" si="32"/>
        <v/>
      </c>
      <c r="M249" s="44" t="str">
        <f t="shared" si="33"/>
        <v/>
      </c>
      <c r="N249" s="44">
        <f t="shared" si="34"/>
        <v>0</v>
      </c>
      <c r="O249" s="44" t="str">
        <f t="shared" si="35"/>
        <v/>
      </c>
      <c r="P249" s="46">
        <f t="shared" si="36"/>
        <v>0</v>
      </c>
    </row>
    <row r="250" spans="1:16">
      <c r="A250" s="15"/>
      <c r="B250" s="12"/>
      <c r="C250" s="20" t="str">
        <f t="shared" si="30"/>
        <v/>
      </c>
      <c r="D250" s="12"/>
      <c r="E250" s="4"/>
      <c r="F250" s="13"/>
      <c r="G250" s="13"/>
      <c r="I250" s="37"/>
      <c r="K250" s="41" t="str">
        <f t="shared" si="31"/>
        <v/>
      </c>
      <c r="L250" s="44" t="str">
        <f t="shared" si="32"/>
        <v/>
      </c>
      <c r="M250" s="44" t="str">
        <f t="shared" si="33"/>
        <v/>
      </c>
      <c r="N250" s="44">
        <f t="shared" si="34"/>
        <v>0</v>
      </c>
      <c r="O250" s="44" t="str">
        <f t="shared" si="35"/>
        <v/>
      </c>
      <c r="P250" s="46">
        <f t="shared" si="36"/>
        <v>0</v>
      </c>
    </row>
    <row r="251" spans="1:16">
      <c r="A251" s="15"/>
      <c r="B251" s="12"/>
      <c r="C251" s="20" t="str">
        <f t="shared" si="30"/>
        <v/>
      </c>
      <c r="D251" s="12"/>
      <c r="E251" s="4"/>
      <c r="F251" s="13"/>
      <c r="G251" s="13"/>
      <c r="I251" s="37"/>
      <c r="K251" s="41" t="str">
        <f t="shared" si="31"/>
        <v/>
      </c>
      <c r="L251" s="44" t="str">
        <f t="shared" si="32"/>
        <v/>
      </c>
      <c r="M251" s="44" t="str">
        <f t="shared" si="33"/>
        <v/>
      </c>
      <c r="N251" s="44">
        <f t="shared" si="34"/>
        <v>0</v>
      </c>
      <c r="O251" s="44" t="str">
        <f t="shared" si="35"/>
        <v/>
      </c>
      <c r="P251" s="46">
        <f t="shared" si="36"/>
        <v>0</v>
      </c>
    </row>
    <row r="252" spans="1:16">
      <c r="A252" s="16"/>
      <c r="B252" s="14"/>
      <c r="C252" s="20" t="str">
        <f t="shared" si="30"/>
        <v/>
      </c>
      <c r="D252" s="12"/>
      <c r="E252" s="4"/>
      <c r="F252" s="13"/>
      <c r="G252" s="13"/>
      <c r="I252" s="37"/>
      <c r="K252" s="41" t="str">
        <f t="shared" si="31"/>
        <v/>
      </c>
      <c r="L252" s="44" t="str">
        <f t="shared" si="32"/>
        <v/>
      </c>
      <c r="M252" s="44" t="str">
        <f t="shared" si="33"/>
        <v/>
      </c>
      <c r="N252" s="44">
        <f t="shared" si="34"/>
        <v>0</v>
      </c>
      <c r="O252" s="44" t="str">
        <f t="shared" si="35"/>
        <v/>
      </c>
      <c r="P252" s="46">
        <f t="shared" si="36"/>
        <v>0</v>
      </c>
    </row>
    <row r="253" spans="1:16">
      <c r="A253" s="16"/>
      <c r="B253" s="14"/>
      <c r="C253" s="20" t="str">
        <f t="shared" si="30"/>
        <v/>
      </c>
      <c r="D253" s="12"/>
      <c r="E253" s="4"/>
      <c r="F253" s="13"/>
      <c r="G253" s="13"/>
      <c r="I253" s="37"/>
      <c r="K253" s="41" t="str">
        <f t="shared" si="31"/>
        <v/>
      </c>
      <c r="L253" s="44" t="str">
        <f t="shared" si="32"/>
        <v/>
      </c>
      <c r="M253" s="44" t="str">
        <f t="shared" si="33"/>
        <v/>
      </c>
      <c r="N253" s="44">
        <f t="shared" si="34"/>
        <v>0</v>
      </c>
      <c r="O253" s="44" t="str">
        <f t="shared" si="35"/>
        <v/>
      </c>
      <c r="P253" s="46">
        <f t="shared" si="36"/>
        <v>0</v>
      </c>
    </row>
    <row r="254" spans="1:16">
      <c r="A254" s="16"/>
      <c r="B254" s="14"/>
      <c r="C254" s="20" t="str">
        <f t="shared" si="30"/>
        <v/>
      </c>
      <c r="D254" s="12"/>
      <c r="E254" s="4"/>
      <c r="F254" s="13"/>
      <c r="G254" s="13"/>
      <c r="I254" s="37"/>
      <c r="K254" s="41" t="str">
        <f t="shared" ref="K254:K317" si="37">IF(ISERROR(CONCATENATE(LEFT(L254,3),MID(L254,(FIND(",",L254)+2),3))),"",CONCATENATE(LEFT(L254,3),MID(L254,(FIND(",",L254)+2),3)))</f>
        <v/>
      </c>
      <c r="L254" s="44" t="str">
        <f t="shared" ref="L254:L317" si="38">IF(LEN(B255)&lt;1,"",B255)</f>
        <v/>
      </c>
      <c r="M254" s="44" t="str">
        <f t="shared" ref="M254:M317" si="39">IF(LEN(C254)&lt;1,"",C254)</f>
        <v/>
      </c>
      <c r="N254" s="44">
        <f t="shared" ref="N254:N317" si="40">D255</f>
        <v>0</v>
      </c>
      <c r="O254" s="44" t="str">
        <f t="shared" ref="O254:O317" si="41">IF(LEN(E254)&lt;1,"",E254)</f>
        <v/>
      </c>
      <c r="P254" s="46">
        <f t="shared" ref="P254:P317" si="42">G254</f>
        <v>0</v>
      </c>
    </row>
    <row r="255" spans="1:16">
      <c r="A255" s="16"/>
      <c r="B255" s="14"/>
      <c r="C255" s="20" t="str">
        <f t="shared" si="30"/>
        <v/>
      </c>
      <c r="D255" s="12"/>
      <c r="E255" s="4"/>
      <c r="F255" s="13"/>
      <c r="G255" s="13"/>
      <c r="I255" s="37"/>
      <c r="K255" s="41" t="str">
        <f t="shared" si="37"/>
        <v/>
      </c>
      <c r="L255" s="44" t="str">
        <f t="shared" si="38"/>
        <v/>
      </c>
      <c r="M255" s="44" t="str">
        <f t="shared" si="39"/>
        <v/>
      </c>
      <c r="N255" s="44">
        <f t="shared" si="40"/>
        <v>0</v>
      </c>
      <c r="O255" s="44" t="str">
        <f t="shared" si="41"/>
        <v/>
      </c>
      <c r="P255" s="46">
        <f t="shared" si="42"/>
        <v>0</v>
      </c>
    </row>
    <row r="256" spans="1:16">
      <c r="A256" s="16"/>
      <c r="B256" s="14"/>
      <c r="C256" s="20" t="str">
        <f t="shared" si="30"/>
        <v/>
      </c>
      <c r="D256" s="12"/>
      <c r="E256" s="4"/>
      <c r="F256" s="13"/>
      <c r="G256" s="13"/>
      <c r="I256" s="37"/>
      <c r="K256" s="41" t="str">
        <f t="shared" si="37"/>
        <v/>
      </c>
      <c r="L256" s="44" t="str">
        <f t="shared" si="38"/>
        <v/>
      </c>
      <c r="M256" s="44" t="str">
        <f t="shared" si="39"/>
        <v/>
      </c>
      <c r="N256" s="44">
        <f t="shared" si="40"/>
        <v>0</v>
      </c>
      <c r="O256" s="44" t="str">
        <f t="shared" si="41"/>
        <v/>
      </c>
      <c r="P256" s="46">
        <f t="shared" si="42"/>
        <v>0</v>
      </c>
    </row>
    <row r="257" spans="1:16">
      <c r="A257" s="16"/>
      <c r="B257" s="14"/>
      <c r="C257" s="20" t="str">
        <f t="shared" si="30"/>
        <v/>
      </c>
      <c r="D257" s="12"/>
      <c r="E257" s="4"/>
      <c r="F257" s="13"/>
      <c r="G257" s="13"/>
      <c r="I257" s="37"/>
      <c r="K257" s="41" t="str">
        <f t="shared" si="37"/>
        <v/>
      </c>
      <c r="L257" s="44" t="str">
        <f t="shared" si="38"/>
        <v/>
      </c>
      <c r="M257" s="44" t="str">
        <f t="shared" si="39"/>
        <v/>
      </c>
      <c r="N257" s="44">
        <f t="shared" si="40"/>
        <v>0</v>
      </c>
      <c r="O257" s="44" t="str">
        <f t="shared" si="41"/>
        <v/>
      </c>
      <c r="P257" s="46">
        <f t="shared" si="42"/>
        <v>0</v>
      </c>
    </row>
    <row r="258" spans="1:16">
      <c r="A258" s="16"/>
      <c r="B258" s="14"/>
      <c r="C258" s="20" t="str">
        <f t="shared" si="30"/>
        <v/>
      </c>
      <c r="D258" s="12"/>
      <c r="E258" s="4"/>
      <c r="F258" s="13"/>
      <c r="G258" s="13"/>
      <c r="I258" s="37"/>
      <c r="K258" s="41" t="str">
        <f t="shared" si="37"/>
        <v/>
      </c>
      <c r="L258" s="44" t="str">
        <f t="shared" si="38"/>
        <v/>
      </c>
      <c r="M258" s="44" t="str">
        <f t="shared" si="39"/>
        <v/>
      </c>
      <c r="N258" s="44">
        <f t="shared" si="40"/>
        <v>0</v>
      </c>
      <c r="O258" s="44" t="str">
        <f t="shared" si="41"/>
        <v/>
      </c>
      <c r="P258" s="46">
        <f t="shared" si="42"/>
        <v>0</v>
      </c>
    </row>
    <row r="259" spans="1:16">
      <c r="A259" s="16"/>
      <c r="B259" s="14"/>
      <c r="C259" s="20" t="str">
        <f t="shared" ref="C259:C322" si="43">IF(AND(E259="M",F259&lt;&gt;""),LOOKUP(F259,$Q$1:$Q$100,$R$1:$R$100),IF(AND(E259="F",F259&lt;&gt;""),LOOKUP(F259,$Q$1:$Q$100,$S$1:$S$100),""))</f>
        <v/>
      </c>
      <c r="D259" s="12"/>
      <c r="E259" s="4"/>
      <c r="F259" s="13"/>
      <c r="G259" s="13"/>
      <c r="I259" s="37"/>
      <c r="K259" s="41" t="str">
        <f t="shared" si="37"/>
        <v/>
      </c>
      <c r="L259" s="44" t="str">
        <f t="shared" si="38"/>
        <v/>
      </c>
      <c r="M259" s="44" t="str">
        <f t="shared" si="39"/>
        <v/>
      </c>
      <c r="N259" s="44">
        <f t="shared" si="40"/>
        <v>0</v>
      </c>
      <c r="O259" s="44" t="str">
        <f t="shared" si="41"/>
        <v/>
      </c>
      <c r="P259" s="46">
        <f t="shared" si="42"/>
        <v>0</v>
      </c>
    </row>
    <row r="260" spans="1:16">
      <c r="A260" s="16"/>
      <c r="B260" s="14"/>
      <c r="C260" s="20" t="str">
        <f t="shared" si="43"/>
        <v/>
      </c>
      <c r="D260" s="12"/>
      <c r="E260" s="4"/>
      <c r="F260" s="13"/>
      <c r="G260" s="13"/>
      <c r="I260" s="37"/>
      <c r="K260" s="41" t="str">
        <f t="shared" si="37"/>
        <v/>
      </c>
      <c r="L260" s="44" t="str">
        <f t="shared" si="38"/>
        <v/>
      </c>
      <c r="M260" s="44" t="str">
        <f t="shared" si="39"/>
        <v/>
      </c>
      <c r="N260" s="44">
        <f t="shared" si="40"/>
        <v>0</v>
      </c>
      <c r="O260" s="44" t="str">
        <f t="shared" si="41"/>
        <v/>
      </c>
      <c r="P260" s="46">
        <f t="shared" si="42"/>
        <v>0</v>
      </c>
    </row>
    <row r="261" spans="1:16">
      <c r="A261" s="16"/>
      <c r="B261" s="14"/>
      <c r="C261" s="20" t="str">
        <f t="shared" si="43"/>
        <v/>
      </c>
      <c r="D261" s="12"/>
      <c r="E261" s="4"/>
      <c r="F261" s="13"/>
      <c r="G261" s="13"/>
      <c r="I261" s="37"/>
      <c r="K261" s="41" t="str">
        <f t="shared" si="37"/>
        <v/>
      </c>
      <c r="L261" s="44" t="str">
        <f t="shared" si="38"/>
        <v/>
      </c>
      <c r="M261" s="44" t="str">
        <f t="shared" si="39"/>
        <v/>
      </c>
      <c r="N261" s="44">
        <f t="shared" si="40"/>
        <v>0</v>
      </c>
      <c r="O261" s="44" t="str">
        <f t="shared" si="41"/>
        <v/>
      </c>
      <c r="P261" s="46">
        <f t="shared" si="42"/>
        <v>0</v>
      </c>
    </row>
    <row r="262" spans="1:16">
      <c r="A262" s="16"/>
      <c r="B262" s="14"/>
      <c r="C262" s="20" t="str">
        <f t="shared" si="43"/>
        <v/>
      </c>
      <c r="D262" s="12"/>
      <c r="E262" s="4"/>
      <c r="F262" s="13"/>
      <c r="G262" s="13"/>
      <c r="I262" s="37"/>
      <c r="K262" s="41" t="str">
        <f t="shared" si="37"/>
        <v/>
      </c>
      <c r="L262" s="44" t="str">
        <f t="shared" si="38"/>
        <v/>
      </c>
      <c r="M262" s="44" t="str">
        <f t="shared" si="39"/>
        <v/>
      </c>
      <c r="N262" s="44">
        <f t="shared" si="40"/>
        <v>0</v>
      </c>
      <c r="O262" s="44" t="str">
        <f t="shared" si="41"/>
        <v/>
      </c>
      <c r="P262" s="46">
        <f t="shared" si="42"/>
        <v>0</v>
      </c>
    </row>
    <row r="263" spans="1:16">
      <c r="A263" s="16"/>
      <c r="B263" s="14"/>
      <c r="C263" s="20" t="str">
        <f t="shared" si="43"/>
        <v/>
      </c>
      <c r="D263" s="12"/>
      <c r="E263" s="4"/>
      <c r="F263" s="13"/>
      <c r="G263" s="13"/>
      <c r="I263" s="37"/>
      <c r="K263" s="41" t="str">
        <f t="shared" si="37"/>
        <v/>
      </c>
      <c r="L263" s="44" t="str">
        <f t="shared" si="38"/>
        <v/>
      </c>
      <c r="M263" s="44" t="str">
        <f t="shared" si="39"/>
        <v/>
      </c>
      <c r="N263" s="44">
        <f t="shared" si="40"/>
        <v>0</v>
      </c>
      <c r="O263" s="44" t="str">
        <f t="shared" si="41"/>
        <v/>
      </c>
      <c r="P263" s="46">
        <f t="shared" si="42"/>
        <v>0</v>
      </c>
    </row>
    <row r="264" spans="1:16">
      <c r="A264" s="16"/>
      <c r="B264" s="14"/>
      <c r="C264" s="20" t="str">
        <f t="shared" si="43"/>
        <v/>
      </c>
      <c r="D264" s="12"/>
      <c r="E264" s="4"/>
      <c r="F264" s="13"/>
      <c r="G264" s="13"/>
      <c r="I264" s="37"/>
      <c r="K264" s="41" t="str">
        <f t="shared" si="37"/>
        <v/>
      </c>
      <c r="L264" s="44" t="str">
        <f t="shared" si="38"/>
        <v/>
      </c>
      <c r="M264" s="44" t="str">
        <f t="shared" si="39"/>
        <v/>
      </c>
      <c r="N264" s="44">
        <f t="shared" si="40"/>
        <v>0</v>
      </c>
      <c r="O264" s="44" t="str">
        <f t="shared" si="41"/>
        <v/>
      </c>
      <c r="P264" s="46">
        <f t="shared" si="42"/>
        <v>0</v>
      </c>
    </row>
    <row r="265" spans="1:16">
      <c r="A265" s="16"/>
      <c r="B265" s="14"/>
      <c r="C265" s="20" t="str">
        <f t="shared" si="43"/>
        <v/>
      </c>
      <c r="D265" s="12"/>
      <c r="E265" s="4"/>
      <c r="F265" s="13"/>
      <c r="G265" s="13"/>
      <c r="I265" s="37"/>
      <c r="K265" s="41" t="str">
        <f t="shared" si="37"/>
        <v/>
      </c>
      <c r="L265" s="44" t="str">
        <f t="shared" si="38"/>
        <v/>
      </c>
      <c r="M265" s="44" t="str">
        <f t="shared" si="39"/>
        <v/>
      </c>
      <c r="N265" s="44">
        <f t="shared" si="40"/>
        <v>0</v>
      </c>
      <c r="O265" s="44" t="str">
        <f t="shared" si="41"/>
        <v/>
      </c>
      <c r="P265" s="46">
        <f t="shared" si="42"/>
        <v>0</v>
      </c>
    </row>
    <row r="266" spans="1:16">
      <c r="A266" s="16"/>
      <c r="B266" s="14"/>
      <c r="C266" s="20" t="str">
        <f t="shared" si="43"/>
        <v/>
      </c>
      <c r="D266" s="12"/>
      <c r="E266" s="4"/>
      <c r="F266" s="13"/>
      <c r="G266" s="13"/>
      <c r="I266" s="37"/>
      <c r="K266" s="41" t="str">
        <f t="shared" si="37"/>
        <v/>
      </c>
      <c r="L266" s="44" t="str">
        <f t="shared" si="38"/>
        <v/>
      </c>
      <c r="M266" s="44" t="str">
        <f t="shared" si="39"/>
        <v/>
      </c>
      <c r="N266" s="44">
        <f t="shared" si="40"/>
        <v>0</v>
      </c>
      <c r="O266" s="44" t="str">
        <f t="shared" si="41"/>
        <v/>
      </c>
      <c r="P266" s="46">
        <f t="shared" si="42"/>
        <v>0</v>
      </c>
    </row>
    <row r="267" spans="1:16">
      <c r="A267" s="16"/>
      <c r="B267" s="14"/>
      <c r="C267" s="20" t="str">
        <f t="shared" si="43"/>
        <v/>
      </c>
      <c r="D267" s="12"/>
      <c r="E267" s="4"/>
      <c r="F267" s="13"/>
      <c r="G267" s="13"/>
      <c r="I267" s="37"/>
      <c r="K267" s="41" t="str">
        <f t="shared" si="37"/>
        <v/>
      </c>
      <c r="L267" s="44" t="str">
        <f t="shared" si="38"/>
        <v/>
      </c>
      <c r="M267" s="44" t="str">
        <f t="shared" si="39"/>
        <v/>
      </c>
      <c r="N267" s="44">
        <f t="shared" si="40"/>
        <v>0</v>
      </c>
      <c r="O267" s="44" t="str">
        <f t="shared" si="41"/>
        <v/>
      </c>
      <c r="P267" s="46">
        <f t="shared" si="42"/>
        <v>0</v>
      </c>
    </row>
    <row r="268" spans="1:16">
      <c r="A268" s="16"/>
      <c r="B268" s="14"/>
      <c r="C268" s="20" t="str">
        <f t="shared" si="43"/>
        <v/>
      </c>
      <c r="D268" s="12"/>
      <c r="E268" s="4"/>
      <c r="F268" s="13"/>
      <c r="G268" s="13"/>
      <c r="I268" s="37"/>
      <c r="K268" s="41" t="str">
        <f t="shared" si="37"/>
        <v/>
      </c>
      <c r="L268" s="44" t="str">
        <f t="shared" si="38"/>
        <v/>
      </c>
      <c r="M268" s="44" t="str">
        <f t="shared" si="39"/>
        <v/>
      </c>
      <c r="N268" s="44">
        <f t="shared" si="40"/>
        <v>0</v>
      </c>
      <c r="O268" s="44" t="str">
        <f t="shared" si="41"/>
        <v/>
      </c>
      <c r="P268" s="46">
        <f t="shared" si="42"/>
        <v>0</v>
      </c>
    </row>
    <row r="269" spans="1:16">
      <c r="A269" s="16"/>
      <c r="B269" s="14"/>
      <c r="C269" s="20" t="str">
        <f t="shared" si="43"/>
        <v/>
      </c>
      <c r="D269" s="12"/>
      <c r="E269" s="4"/>
      <c r="F269" s="13"/>
      <c r="G269" s="13"/>
      <c r="I269" s="37"/>
      <c r="K269" s="41" t="str">
        <f t="shared" si="37"/>
        <v/>
      </c>
      <c r="L269" s="44" t="str">
        <f t="shared" si="38"/>
        <v/>
      </c>
      <c r="M269" s="44" t="str">
        <f t="shared" si="39"/>
        <v/>
      </c>
      <c r="N269" s="44">
        <f t="shared" si="40"/>
        <v>0</v>
      </c>
      <c r="O269" s="44" t="str">
        <f t="shared" si="41"/>
        <v/>
      </c>
      <c r="P269" s="46">
        <f t="shared" si="42"/>
        <v>0</v>
      </c>
    </row>
    <row r="270" spans="1:16">
      <c r="A270" s="16"/>
      <c r="B270" s="14"/>
      <c r="C270" s="20" t="str">
        <f t="shared" si="43"/>
        <v/>
      </c>
      <c r="D270" s="12"/>
      <c r="E270" s="4"/>
      <c r="F270" s="13"/>
      <c r="G270" s="13"/>
      <c r="I270" s="37"/>
      <c r="K270" s="41" t="str">
        <f t="shared" si="37"/>
        <v/>
      </c>
      <c r="L270" s="44" t="str">
        <f t="shared" si="38"/>
        <v/>
      </c>
      <c r="M270" s="44" t="str">
        <f t="shared" si="39"/>
        <v/>
      </c>
      <c r="N270" s="44">
        <f t="shared" si="40"/>
        <v>0</v>
      </c>
      <c r="O270" s="44" t="str">
        <f t="shared" si="41"/>
        <v/>
      </c>
      <c r="P270" s="46">
        <f t="shared" si="42"/>
        <v>0</v>
      </c>
    </row>
    <row r="271" spans="1:16">
      <c r="A271" s="16"/>
      <c r="B271" s="14"/>
      <c r="C271" s="20" t="str">
        <f t="shared" si="43"/>
        <v/>
      </c>
      <c r="D271" s="12"/>
      <c r="E271" s="4"/>
      <c r="F271" s="13"/>
      <c r="G271" s="13"/>
      <c r="I271" s="37"/>
      <c r="K271" s="41" t="str">
        <f t="shared" si="37"/>
        <v/>
      </c>
      <c r="L271" s="44" t="str">
        <f t="shared" si="38"/>
        <v/>
      </c>
      <c r="M271" s="44" t="str">
        <f t="shared" si="39"/>
        <v/>
      </c>
      <c r="N271" s="44">
        <f t="shared" si="40"/>
        <v>0</v>
      </c>
      <c r="O271" s="44" t="str">
        <f t="shared" si="41"/>
        <v/>
      </c>
      <c r="P271" s="46">
        <f t="shared" si="42"/>
        <v>0</v>
      </c>
    </row>
    <row r="272" spans="1:16">
      <c r="A272" s="16"/>
      <c r="B272" s="14"/>
      <c r="C272" s="20" t="str">
        <f t="shared" si="43"/>
        <v/>
      </c>
      <c r="D272" s="12"/>
      <c r="E272" s="4"/>
      <c r="F272" s="13"/>
      <c r="G272" s="13"/>
      <c r="I272" s="37"/>
      <c r="K272" s="41" t="str">
        <f t="shared" si="37"/>
        <v/>
      </c>
      <c r="L272" s="44" t="str">
        <f t="shared" si="38"/>
        <v/>
      </c>
      <c r="M272" s="44" t="str">
        <f t="shared" si="39"/>
        <v/>
      </c>
      <c r="N272" s="44">
        <f t="shared" si="40"/>
        <v>0</v>
      </c>
      <c r="O272" s="44" t="str">
        <f t="shared" si="41"/>
        <v/>
      </c>
      <c r="P272" s="46">
        <f t="shared" si="42"/>
        <v>0</v>
      </c>
    </row>
    <row r="273" spans="1:16">
      <c r="A273" s="16"/>
      <c r="B273" s="14"/>
      <c r="C273" s="20" t="str">
        <f t="shared" si="43"/>
        <v/>
      </c>
      <c r="D273" s="12"/>
      <c r="E273" s="4"/>
      <c r="F273" s="13"/>
      <c r="G273" s="13"/>
      <c r="I273" s="37"/>
      <c r="K273" s="41" t="str">
        <f t="shared" si="37"/>
        <v/>
      </c>
      <c r="L273" s="44" t="str">
        <f t="shared" si="38"/>
        <v/>
      </c>
      <c r="M273" s="44" t="str">
        <f t="shared" si="39"/>
        <v/>
      </c>
      <c r="N273" s="44">
        <f t="shared" si="40"/>
        <v>0</v>
      </c>
      <c r="O273" s="44" t="str">
        <f t="shared" si="41"/>
        <v/>
      </c>
      <c r="P273" s="46">
        <f t="shared" si="42"/>
        <v>0</v>
      </c>
    </row>
    <row r="274" spans="1:16">
      <c r="A274" s="16"/>
      <c r="B274" s="14"/>
      <c r="C274" s="20" t="str">
        <f t="shared" si="43"/>
        <v/>
      </c>
      <c r="D274" s="12"/>
      <c r="E274" s="4"/>
      <c r="F274" s="13"/>
      <c r="G274" s="13"/>
      <c r="I274" s="37"/>
      <c r="K274" s="41" t="str">
        <f t="shared" si="37"/>
        <v/>
      </c>
      <c r="L274" s="44" t="str">
        <f t="shared" si="38"/>
        <v/>
      </c>
      <c r="M274" s="44" t="str">
        <f t="shared" si="39"/>
        <v/>
      </c>
      <c r="N274" s="44">
        <f t="shared" si="40"/>
        <v>0</v>
      </c>
      <c r="O274" s="44" t="str">
        <f t="shared" si="41"/>
        <v/>
      </c>
      <c r="P274" s="46">
        <f t="shared" si="42"/>
        <v>0</v>
      </c>
    </row>
    <row r="275" spans="1:16">
      <c r="A275" s="16"/>
      <c r="B275" s="14"/>
      <c r="C275" s="20" t="str">
        <f t="shared" si="43"/>
        <v/>
      </c>
      <c r="D275" s="12"/>
      <c r="E275" s="4"/>
      <c r="F275" s="13"/>
      <c r="G275" s="13"/>
      <c r="I275" s="37"/>
      <c r="K275" s="41" t="str">
        <f t="shared" si="37"/>
        <v/>
      </c>
      <c r="L275" s="44" t="str">
        <f t="shared" si="38"/>
        <v/>
      </c>
      <c r="M275" s="44" t="str">
        <f t="shared" si="39"/>
        <v/>
      </c>
      <c r="N275" s="44">
        <f t="shared" si="40"/>
        <v>0</v>
      </c>
      <c r="O275" s="44" t="str">
        <f t="shared" si="41"/>
        <v/>
      </c>
      <c r="P275" s="46">
        <f t="shared" si="42"/>
        <v>0</v>
      </c>
    </row>
    <row r="276" spans="1:16">
      <c r="A276" s="16"/>
      <c r="B276" s="14"/>
      <c r="C276" s="20" t="str">
        <f t="shared" si="43"/>
        <v/>
      </c>
      <c r="D276" s="12"/>
      <c r="E276" s="4"/>
      <c r="F276" s="13"/>
      <c r="G276" s="13"/>
      <c r="I276" s="37"/>
      <c r="K276" s="41" t="str">
        <f t="shared" si="37"/>
        <v/>
      </c>
      <c r="L276" s="44" t="str">
        <f t="shared" si="38"/>
        <v/>
      </c>
      <c r="M276" s="44" t="str">
        <f t="shared" si="39"/>
        <v/>
      </c>
      <c r="N276" s="44">
        <f t="shared" si="40"/>
        <v>0</v>
      </c>
      <c r="O276" s="44" t="str">
        <f t="shared" si="41"/>
        <v/>
      </c>
      <c r="P276" s="46">
        <f t="shared" si="42"/>
        <v>0</v>
      </c>
    </row>
    <row r="277" spans="1:16">
      <c r="A277" s="16"/>
      <c r="B277" s="14"/>
      <c r="C277" s="20" t="str">
        <f t="shared" si="43"/>
        <v/>
      </c>
      <c r="D277" s="12"/>
      <c r="E277" s="4"/>
      <c r="F277" s="13"/>
      <c r="G277" s="13"/>
      <c r="I277" s="37"/>
      <c r="K277" s="41" t="str">
        <f t="shared" si="37"/>
        <v/>
      </c>
      <c r="L277" s="44" t="str">
        <f t="shared" si="38"/>
        <v/>
      </c>
      <c r="M277" s="44" t="str">
        <f t="shared" si="39"/>
        <v/>
      </c>
      <c r="N277" s="44">
        <f t="shared" si="40"/>
        <v>0</v>
      </c>
      <c r="O277" s="44" t="str">
        <f t="shared" si="41"/>
        <v/>
      </c>
      <c r="P277" s="46">
        <f t="shared" si="42"/>
        <v>0</v>
      </c>
    </row>
    <row r="278" spans="1:16">
      <c r="A278" s="16"/>
      <c r="B278" s="14"/>
      <c r="C278" s="20" t="str">
        <f t="shared" si="43"/>
        <v/>
      </c>
      <c r="D278" s="12"/>
      <c r="E278" s="4"/>
      <c r="F278" s="13"/>
      <c r="G278" s="13"/>
      <c r="I278" s="37"/>
      <c r="K278" s="41" t="str">
        <f t="shared" si="37"/>
        <v/>
      </c>
      <c r="L278" s="44" t="str">
        <f t="shared" si="38"/>
        <v/>
      </c>
      <c r="M278" s="44" t="str">
        <f t="shared" si="39"/>
        <v/>
      </c>
      <c r="N278" s="44">
        <f t="shared" si="40"/>
        <v>0</v>
      </c>
      <c r="O278" s="44" t="str">
        <f t="shared" si="41"/>
        <v/>
      </c>
      <c r="P278" s="46">
        <f t="shared" si="42"/>
        <v>0</v>
      </c>
    </row>
    <row r="279" spans="1:16">
      <c r="A279" s="16"/>
      <c r="B279" s="14"/>
      <c r="C279" s="20" t="str">
        <f t="shared" si="43"/>
        <v/>
      </c>
      <c r="D279" s="12"/>
      <c r="E279" s="4"/>
      <c r="F279" s="13"/>
      <c r="G279" s="13"/>
      <c r="I279" s="37"/>
      <c r="K279" s="41" t="str">
        <f t="shared" si="37"/>
        <v/>
      </c>
      <c r="L279" s="44" t="str">
        <f t="shared" si="38"/>
        <v/>
      </c>
      <c r="M279" s="44" t="str">
        <f t="shared" si="39"/>
        <v/>
      </c>
      <c r="N279" s="44">
        <f t="shared" si="40"/>
        <v>0</v>
      </c>
      <c r="O279" s="44" t="str">
        <f t="shared" si="41"/>
        <v/>
      </c>
      <c r="P279" s="46">
        <f t="shared" si="42"/>
        <v>0</v>
      </c>
    </row>
    <row r="280" spans="1:16">
      <c r="A280" s="16"/>
      <c r="B280" s="14"/>
      <c r="C280" s="20" t="str">
        <f t="shared" si="43"/>
        <v/>
      </c>
      <c r="D280" s="12"/>
      <c r="E280" s="4"/>
      <c r="F280" s="13"/>
      <c r="G280" s="13"/>
      <c r="I280" s="37"/>
      <c r="K280" s="41" t="str">
        <f t="shared" si="37"/>
        <v/>
      </c>
      <c r="L280" s="44" t="str">
        <f t="shared" si="38"/>
        <v/>
      </c>
      <c r="M280" s="44" t="str">
        <f t="shared" si="39"/>
        <v/>
      </c>
      <c r="N280" s="44">
        <f t="shared" si="40"/>
        <v>0</v>
      </c>
      <c r="O280" s="44" t="str">
        <f t="shared" si="41"/>
        <v/>
      </c>
      <c r="P280" s="46">
        <f t="shared" si="42"/>
        <v>0</v>
      </c>
    </row>
    <row r="281" spans="1:16">
      <c r="A281" s="16"/>
      <c r="B281" s="14"/>
      <c r="C281" s="20" t="str">
        <f t="shared" si="43"/>
        <v/>
      </c>
      <c r="D281" s="12"/>
      <c r="E281" s="4"/>
      <c r="F281" s="13"/>
      <c r="G281" s="13"/>
      <c r="I281" s="37"/>
      <c r="K281" s="41" t="str">
        <f t="shared" si="37"/>
        <v/>
      </c>
      <c r="L281" s="44" t="str">
        <f t="shared" si="38"/>
        <v/>
      </c>
      <c r="M281" s="44" t="str">
        <f t="shared" si="39"/>
        <v/>
      </c>
      <c r="N281" s="44">
        <f t="shared" si="40"/>
        <v>0</v>
      </c>
      <c r="O281" s="44" t="str">
        <f t="shared" si="41"/>
        <v/>
      </c>
      <c r="P281" s="46">
        <f t="shared" si="42"/>
        <v>0</v>
      </c>
    </row>
    <row r="282" spans="1:16">
      <c r="A282" s="16"/>
      <c r="B282" s="14"/>
      <c r="C282" s="20" t="str">
        <f t="shared" si="43"/>
        <v/>
      </c>
      <c r="D282" s="12"/>
      <c r="E282" s="4"/>
      <c r="F282" s="13"/>
      <c r="G282" s="13"/>
      <c r="I282" s="37"/>
      <c r="K282" s="41" t="str">
        <f t="shared" si="37"/>
        <v/>
      </c>
      <c r="L282" s="44" t="str">
        <f t="shared" si="38"/>
        <v/>
      </c>
      <c r="M282" s="44" t="str">
        <f t="shared" si="39"/>
        <v/>
      </c>
      <c r="N282" s="44">
        <f t="shared" si="40"/>
        <v>0</v>
      </c>
      <c r="O282" s="44" t="str">
        <f t="shared" si="41"/>
        <v/>
      </c>
      <c r="P282" s="46">
        <f t="shared" si="42"/>
        <v>0</v>
      </c>
    </row>
    <row r="283" spans="1:16">
      <c r="A283" s="16"/>
      <c r="B283" s="14"/>
      <c r="C283" s="20" t="str">
        <f t="shared" si="43"/>
        <v/>
      </c>
      <c r="D283" s="12"/>
      <c r="E283" s="4"/>
      <c r="F283" s="13"/>
      <c r="G283" s="13"/>
      <c r="I283" s="37"/>
      <c r="K283" s="41" t="str">
        <f t="shared" si="37"/>
        <v/>
      </c>
      <c r="L283" s="44" t="str">
        <f t="shared" si="38"/>
        <v/>
      </c>
      <c r="M283" s="44" t="str">
        <f t="shared" si="39"/>
        <v/>
      </c>
      <c r="N283" s="44">
        <f t="shared" si="40"/>
        <v>0</v>
      </c>
      <c r="O283" s="44" t="str">
        <f t="shared" si="41"/>
        <v/>
      </c>
      <c r="P283" s="46">
        <f t="shared" si="42"/>
        <v>0</v>
      </c>
    </row>
    <row r="284" spans="1:16">
      <c r="A284" s="16"/>
      <c r="B284" s="14"/>
      <c r="C284" s="20" t="str">
        <f t="shared" si="43"/>
        <v/>
      </c>
      <c r="D284" s="12"/>
      <c r="E284" s="4"/>
      <c r="F284" s="13"/>
      <c r="G284" s="13"/>
      <c r="I284" s="37"/>
      <c r="K284" s="41" t="str">
        <f t="shared" si="37"/>
        <v/>
      </c>
      <c r="L284" s="44" t="str">
        <f t="shared" si="38"/>
        <v/>
      </c>
      <c r="M284" s="44" t="str">
        <f t="shared" si="39"/>
        <v/>
      </c>
      <c r="N284" s="44">
        <f t="shared" si="40"/>
        <v>0</v>
      </c>
      <c r="O284" s="44" t="str">
        <f t="shared" si="41"/>
        <v/>
      </c>
      <c r="P284" s="46">
        <f t="shared" si="42"/>
        <v>0</v>
      </c>
    </row>
    <row r="285" spans="1:16">
      <c r="A285" s="16"/>
      <c r="B285" s="14"/>
      <c r="C285" s="20" t="str">
        <f t="shared" si="43"/>
        <v/>
      </c>
      <c r="D285" s="12"/>
      <c r="E285" s="4"/>
      <c r="F285" s="13"/>
      <c r="G285" s="13"/>
      <c r="I285" s="37"/>
      <c r="K285" s="41" t="str">
        <f t="shared" si="37"/>
        <v/>
      </c>
      <c r="L285" s="44" t="str">
        <f t="shared" si="38"/>
        <v/>
      </c>
      <c r="M285" s="44" t="str">
        <f t="shared" si="39"/>
        <v/>
      </c>
      <c r="N285" s="44">
        <f t="shared" si="40"/>
        <v>0</v>
      </c>
      <c r="O285" s="44" t="str">
        <f t="shared" si="41"/>
        <v/>
      </c>
      <c r="P285" s="46">
        <f t="shared" si="42"/>
        <v>0</v>
      </c>
    </row>
    <row r="286" spans="1:16">
      <c r="A286" s="16"/>
      <c r="B286" s="14"/>
      <c r="C286" s="20" t="str">
        <f t="shared" si="43"/>
        <v/>
      </c>
      <c r="D286" s="12"/>
      <c r="E286" s="4"/>
      <c r="F286" s="13"/>
      <c r="G286" s="13"/>
      <c r="I286" s="37"/>
      <c r="K286" s="41" t="str">
        <f t="shared" si="37"/>
        <v/>
      </c>
      <c r="L286" s="44" t="str">
        <f t="shared" si="38"/>
        <v/>
      </c>
      <c r="M286" s="44" t="str">
        <f t="shared" si="39"/>
        <v/>
      </c>
      <c r="N286" s="44">
        <f t="shared" si="40"/>
        <v>0</v>
      </c>
      <c r="O286" s="44" t="str">
        <f t="shared" si="41"/>
        <v/>
      </c>
      <c r="P286" s="46">
        <f t="shared" si="42"/>
        <v>0</v>
      </c>
    </row>
    <row r="287" spans="1:16">
      <c r="A287" s="16"/>
      <c r="B287" s="14"/>
      <c r="C287" s="20" t="str">
        <f t="shared" si="43"/>
        <v/>
      </c>
      <c r="D287" s="12"/>
      <c r="E287" s="4"/>
      <c r="F287" s="13"/>
      <c r="G287" s="13"/>
      <c r="I287" s="37"/>
      <c r="K287" s="41" t="str">
        <f t="shared" si="37"/>
        <v/>
      </c>
      <c r="L287" s="44" t="str">
        <f t="shared" si="38"/>
        <v/>
      </c>
      <c r="M287" s="44" t="str">
        <f t="shared" si="39"/>
        <v/>
      </c>
      <c r="N287" s="44">
        <f t="shared" si="40"/>
        <v>0</v>
      </c>
      <c r="O287" s="44" t="str">
        <f t="shared" si="41"/>
        <v/>
      </c>
      <c r="P287" s="46">
        <f t="shared" si="42"/>
        <v>0</v>
      </c>
    </row>
    <row r="288" spans="1:16">
      <c r="A288" s="16"/>
      <c r="B288" s="14"/>
      <c r="C288" s="20" t="str">
        <f t="shared" si="43"/>
        <v/>
      </c>
      <c r="D288" s="12"/>
      <c r="E288" s="4"/>
      <c r="F288" s="13"/>
      <c r="G288" s="13"/>
      <c r="I288" s="37"/>
      <c r="K288" s="41" t="str">
        <f t="shared" si="37"/>
        <v/>
      </c>
      <c r="L288" s="44" t="str">
        <f t="shared" si="38"/>
        <v/>
      </c>
      <c r="M288" s="44" t="str">
        <f t="shared" si="39"/>
        <v/>
      </c>
      <c r="N288" s="44">
        <f t="shared" si="40"/>
        <v>0</v>
      </c>
      <c r="O288" s="44" t="str">
        <f t="shared" si="41"/>
        <v/>
      </c>
      <c r="P288" s="46">
        <f t="shared" si="42"/>
        <v>0</v>
      </c>
    </row>
    <row r="289" spans="1:16">
      <c r="A289" s="16"/>
      <c r="B289" s="14"/>
      <c r="C289" s="20" t="str">
        <f t="shared" si="43"/>
        <v/>
      </c>
      <c r="D289" s="12"/>
      <c r="E289" s="4"/>
      <c r="F289" s="13"/>
      <c r="G289" s="13"/>
      <c r="I289" s="37"/>
      <c r="K289" s="41" t="str">
        <f t="shared" si="37"/>
        <v/>
      </c>
      <c r="L289" s="44" t="str">
        <f t="shared" si="38"/>
        <v/>
      </c>
      <c r="M289" s="44" t="str">
        <f t="shared" si="39"/>
        <v/>
      </c>
      <c r="N289" s="44">
        <f t="shared" si="40"/>
        <v>0</v>
      </c>
      <c r="O289" s="44" t="str">
        <f t="shared" si="41"/>
        <v/>
      </c>
      <c r="P289" s="46">
        <f t="shared" si="42"/>
        <v>0</v>
      </c>
    </row>
    <row r="290" spans="1:16">
      <c r="A290" s="16"/>
      <c r="B290" s="14"/>
      <c r="C290" s="20" t="str">
        <f t="shared" si="43"/>
        <v/>
      </c>
      <c r="D290" s="12"/>
      <c r="E290" s="4"/>
      <c r="F290" s="13"/>
      <c r="G290" s="13"/>
      <c r="I290" s="37"/>
      <c r="K290" s="41" t="str">
        <f t="shared" si="37"/>
        <v/>
      </c>
      <c r="L290" s="44" t="str">
        <f t="shared" si="38"/>
        <v/>
      </c>
      <c r="M290" s="44" t="str">
        <f t="shared" si="39"/>
        <v/>
      </c>
      <c r="N290" s="44">
        <f t="shared" si="40"/>
        <v>0</v>
      </c>
      <c r="O290" s="44" t="str">
        <f t="shared" si="41"/>
        <v/>
      </c>
      <c r="P290" s="46">
        <f t="shared" si="42"/>
        <v>0</v>
      </c>
    </row>
    <row r="291" spans="1:16">
      <c r="A291" s="16"/>
      <c r="B291" s="14"/>
      <c r="C291" s="20" t="str">
        <f t="shared" si="43"/>
        <v/>
      </c>
      <c r="D291" s="12"/>
      <c r="E291" s="4"/>
      <c r="F291" s="13"/>
      <c r="G291" s="13"/>
      <c r="I291" s="37"/>
      <c r="K291" s="41" t="str">
        <f t="shared" si="37"/>
        <v/>
      </c>
      <c r="L291" s="44" t="str">
        <f t="shared" si="38"/>
        <v/>
      </c>
      <c r="M291" s="44" t="str">
        <f t="shared" si="39"/>
        <v/>
      </c>
      <c r="N291" s="44">
        <f t="shared" si="40"/>
        <v>0</v>
      </c>
      <c r="O291" s="44" t="str">
        <f t="shared" si="41"/>
        <v/>
      </c>
      <c r="P291" s="46">
        <f t="shared" si="42"/>
        <v>0</v>
      </c>
    </row>
    <row r="292" spans="1:16">
      <c r="A292" s="16"/>
      <c r="B292" s="14"/>
      <c r="C292" s="20" t="str">
        <f t="shared" si="43"/>
        <v/>
      </c>
      <c r="D292" s="12"/>
      <c r="E292" s="4"/>
      <c r="F292" s="13"/>
      <c r="G292" s="13"/>
      <c r="I292" s="37"/>
      <c r="K292" s="41" t="str">
        <f t="shared" si="37"/>
        <v/>
      </c>
      <c r="L292" s="44" t="str">
        <f t="shared" si="38"/>
        <v/>
      </c>
      <c r="M292" s="44" t="str">
        <f t="shared" si="39"/>
        <v/>
      </c>
      <c r="N292" s="44">
        <f t="shared" si="40"/>
        <v>0</v>
      </c>
      <c r="O292" s="44" t="str">
        <f t="shared" si="41"/>
        <v/>
      </c>
      <c r="P292" s="46">
        <f t="shared" si="42"/>
        <v>0</v>
      </c>
    </row>
    <row r="293" spans="1:16">
      <c r="A293" s="16"/>
      <c r="B293" s="14"/>
      <c r="C293" s="20" t="str">
        <f t="shared" si="43"/>
        <v/>
      </c>
      <c r="D293" s="12"/>
      <c r="E293" s="4"/>
      <c r="F293" s="13"/>
      <c r="G293" s="13"/>
      <c r="I293" s="37"/>
      <c r="K293" s="41" t="str">
        <f t="shared" si="37"/>
        <v/>
      </c>
      <c r="L293" s="44" t="str">
        <f t="shared" si="38"/>
        <v/>
      </c>
      <c r="M293" s="44" t="str">
        <f t="shared" si="39"/>
        <v/>
      </c>
      <c r="N293" s="44">
        <f t="shared" si="40"/>
        <v>0</v>
      </c>
      <c r="O293" s="44" t="str">
        <f t="shared" si="41"/>
        <v/>
      </c>
      <c r="P293" s="46">
        <f t="shared" si="42"/>
        <v>0</v>
      </c>
    </row>
    <row r="294" spans="1:16">
      <c r="A294" s="16"/>
      <c r="B294" s="14"/>
      <c r="C294" s="20" t="str">
        <f t="shared" si="43"/>
        <v/>
      </c>
      <c r="D294" s="12"/>
      <c r="E294" s="4"/>
      <c r="F294" s="13"/>
      <c r="G294" s="13"/>
      <c r="I294" s="37"/>
      <c r="K294" s="41" t="str">
        <f t="shared" si="37"/>
        <v/>
      </c>
      <c r="L294" s="44" t="str">
        <f t="shared" si="38"/>
        <v/>
      </c>
      <c r="M294" s="44" t="str">
        <f t="shared" si="39"/>
        <v/>
      </c>
      <c r="N294" s="44">
        <f t="shared" si="40"/>
        <v>0</v>
      </c>
      <c r="O294" s="44" t="str">
        <f t="shared" si="41"/>
        <v/>
      </c>
      <c r="P294" s="46">
        <f t="shared" si="42"/>
        <v>0</v>
      </c>
    </row>
    <row r="295" spans="1:16">
      <c r="A295" s="16"/>
      <c r="B295" s="14"/>
      <c r="C295" s="20" t="str">
        <f t="shared" si="43"/>
        <v/>
      </c>
      <c r="D295" s="12"/>
      <c r="E295" s="4"/>
      <c r="F295" s="13"/>
      <c r="G295" s="13"/>
      <c r="I295" s="37"/>
      <c r="K295" s="41" t="str">
        <f t="shared" si="37"/>
        <v/>
      </c>
      <c r="L295" s="44" t="str">
        <f t="shared" si="38"/>
        <v/>
      </c>
      <c r="M295" s="44" t="str">
        <f t="shared" si="39"/>
        <v/>
      </c>
      <c r="N295" s="44">
        <f t="shared" si="40"/>
        <v>0</v>
      </c>
      <c r="O295" s="44" t="str">
        <f t="shared" si="41"/>
        <v/>
      </c>
      <c r="P295" s="46">
        <f t="shared" si="42"/>
        <v>0</v>
      </c>
    </row>
    <row r="296" spans="1:16">
      <c r="A296" s="16"/>
      <c r="B296" s="14"/>
      <c r="C296" s="20" t="str">
        <f t="shared" si="43"/>
        <v/>
      </c>
      <c r="D296" s="12"/>
      <c r="E296" s="4"/>
      <c r="F296" s="13"/>
      <c r="G296" s="13"/>
      <c r="I296" s="37"/>
      <c r="K296" s="41" t="str">
        <f t="shared" si="37"/>
        <v/>
      </c>
      <c r="L296" s="44" t="str">
        <f t="shared" si="38"/>
        <v/>
      </c>
      <c r="M296" s="44" t="str">
        <f t="shared" si="39"/>
        <v/>
      </c>
      <c r="N296" s="44">
        <f t="shared" si="40"/>
        <v>0</v>
      </c>
      <c r="O296" s="44" t="str">
        <f t="shared" si="41"/>
        <v/>
      </c>
      <c r="P296" s="46">
        <f t="shared" si="42"/>
        <v>0</v>
      </c>
    </row>
    <row r="297" spans="1:16">
      <c r="A297" s="16"/>
      <c r="B297" s="14"/>
      <c r="C297" s="20" t="str">
        <f t="shared" si="43"/>
        <v/>
      </c>
      <c r="D297" s="12"/>
      <c r="E297" s="4"/>
      <c r="F297" s="13"/>
      <c r="G297" s="13"/>
      <c r="I297" s="37"/>
      <c r="K297" s="41" t="str">
        <f t="shared" si="37"/>
        <v/>
      </c>
      <c r="L297" s="44" t="str">
        <f t="shared" si="38"/>
        <v/>
      </c>
      <c r="M297" s="44" t="str">
        <f t="shared" si="39"/>
        <v/>
      </c>
      <c r="N297" s="44">
        <f t="shared" si="40"/>
        <v>0</v>
      </c>
      <c r="O297" s="44" t="str">
        <f t="shared" si="41"/>
        <v/>
      </c>
      <c r="P297" s="46">
        <f t="shared" si="42"/>
        <v>0</v>
      </c>
    </row>
    <row r="298" spans="1:16">
      <c r="A298" s="16"/>
      <c r="B298" s="14"/>
      <c r="C298" s="20" t="str">
        <f t="shared" si="43"/>
        <v/>
      </c>
      <c r="D298" s="12"/>
      <c r="E298" s="4"/>
      <c r="F298" s="13"/>
      <c r="G298" s="13"/>
      <c r="I298" s="37"/>
      <c r="K298" s="41" t="str">
        <f t="shared" si="37"/>
        <v/>
      </c>
      <c r="L298" s="44" t="str">
        <f t="shared" si="38"/>
        <v/>
      </c>
      <c r="M298" s="44" t="str">
        <f t="shared" si="39"/>
        <v/>
      </c>
      <c r="N298" s="44">
        <f t="shared" si="40"/>
        <v>0</v>
      </c>
      <c r="O298" s="44" t="str">
        <f t="shared" si="41"/>
        <v/>
      </c>
      <c r="P298" s="46">
        <f t="shared" si="42"/>
        <v>0</v>
      </c>
    </row>
    <row r="299" spans="1:16">
      <c r="A299" s="16"/>
      <c r="B299" s="14"/>
      <c r="C299" s="20" t="str">
        <f t="shared" si="43"/>
        <v/>
      </c>
      <c r="D299" s="12"/>
      <c r="E299" s="4"/>
      <c r="F299" s="13"/>
      <c r="G299" s="13"/>
      <c r="I299" s="37"/>
      <c r="K299" s="41" t="str">
        <f t="shared" si="37"/>
        <v/>
      </c>
      <c r="L299" s="44" t="str">
        <f t="shared" si="38"/>
        <v/>
      </c>
      <c r="M299" s="44" t="str">
        <f t="shared" si="39"/>
        <v/>
      </c>
      <c r="N299" s="44">
        <f t="shared" si="40"/>
        <v>0</v>
      </c>
      <c r="O299" s="44" t="str">
        <f t="shared" si="41"/>
        <v/>
      </c>
      <c r="P299" s="46">
        <f t="shared" si="42"/>
        <v>0</v>
      </c>
    </row>
    <row r="300" spans="1:16">
      <c r="A300" s="16"/>
      <c r="B300" s="14"/>
      <c r="C300" s="20" t="str">
        <f t="shared" si="43"/>
        <v/>
      </c>
      <c r="D300" s="12"/>
      <c r="E300" s="4"/>
      <c r="F300" s="13"/>
      <c r="G300" s="13"/>
      <c r="I300" s="37"/>
      <c r="K300" s="41" t="str">
        <f t="shared" si="37"/>
        <v/>
      </c>
      <c r="L300" s="44" t="str">
        <f t="shared" si="38"/>
        <v/>
      </c>
      <c r="M300" s="44" t="str">
        <f t="shared" si="39"/>
        <v/>
      </c>
      <c r="N300" s="44">
        <f t="shared" si="40"/>
        <v>0</v>
      </c>
      <c r="O300" s="44" t="str">
        <f t="shared" si="41"/>
        <v/>
      </c>
      <c r="P300" s="46">
        <f t="shared" si="42"/>
        <v>0</v>
      </c>
    </row>
    <row r="301" spans="1:16">
      <c r="A301" s="16"/>
      <c r="B301" s="14"/>
      <c r="C301" s="20" t="str">
        <f t="shared" si="43"/>
        <v/>
      </c>
      <c r="D301" s="12"/>
      <c r="E301" s="4"/>
      <c r="F301" s="13"/>
      <c r="G301" s="13"/>
      <c r="I301" s="37"/>
      <c r="K301" s="41" t="str">
        <f t="shared" si="37"/>
        <v/>
      </c>
      <c r="L301" s="44" t="str">
        <f t="shared" si="38"/>
        <v/>
      </c>
      <c r="M301" s="44" t="str">
        <f t="shared" si="39"/>
        <v/>
      </c>
      <c r="N301" s="44">
        <f t="shared" si="40"/>
        <v>0</v>
      </c>
      <c r="O301" s="44" t="str">
        <f t="shared" si="41"/>
        <v/>
      </c>
      <c r="P301" s="46">
        <f t="shared" si="42"/>
        <v>0</v>
      </c>
    </row>
    <row r="302" spans="1:16">
      <c r="A302" s="16"/>
      <c r="B302" s="14"/>
      <c r="C302" s="20" t="str">
        <f t="shared" si="43"/>
        <v/>
      </c>
      <c r="D302" s="12"/>
      <c r="E302" s="4"/>
      <c r="F302" s="13"/>
      <c r="G302" s="13"/>
      <c r="I302" s="37"/>
      <c r="K302" s="41" t="str">
        <f t="shared" si="37"/>
        <v/>
      </c>
      <c r="L302" s="44" t="str">
        <f t="shared" si="38"/>
        <v/>
      </c>
      <c r="M302" s="44" t="str">
        <f t="shared" si="39"/>
        <v/>
      </c>
      <c r="N302" s="44">
        <f t="shared" si="40"/>
        <v>0</v>
      </c>
      <c r="O302" s="44" t="str">
        <f t="shared" si="41"/>
        <v/>
      </c>
      <c r="P302" s="46">
        <f t="shared" si="42"/>
        <v>0</v>
      </c>
    </row>
    <row r="303" spans="1:16">
      <c r="A303" s="16"/>
      <c r="B303" s="14"/>
      <c r="C303" s="20" t="str">
        <f t="shared" si="43"/>
        <v/>
      </c>
      <c r="D303" s="12"/>
      <c r="E303" s="4"/>
      <c r="F303" s="13"/>
      <c r="G303" s="13"/>
      <c r="I303" s="37"/>
      <c r="K303" s="41" t="str">
        <f t="shared" si="37"/>
        <v/>
      </c>
      <c r="L303" s="44" t="str">
        <f t="shared" si="38"/>
        <v/>
      </c>
      <c r="M303" s="44" t="str">
        <f t="shared" si="39"/>
        <v/>
      </c>
      <c r="N303" s="44">
        <f t="shared" si="40"/>
        <v>0</v>
      </c>
      <c r="O303" s="44" t="str">
        <f t="shared" si="41"/>
        <v/>
      </c>
      <c r="P303" s="46">
        <f t="shared" si="42"/>
        <v>0</v>
      </c>
    </row>
    <row r="304" spans="1:16">
      <c r="A304" s="16"/>
      <c r="B304" s="14"/>
      <c r="C304" s="20" t="str">
        <f t="shared" si="43"/>
        <v/>
      </c>
      <c r="D304" s="12"/>
      <c r="E304" s="4"/>
      <c r="F304" s="13"/>
      <c r="G304" s="13"/>
      <c r="I304" s="37"/>
      <c r="K304" s="41" t="str">
        <f t="shared" si="37"/>
        <v/>
      </c>
      <c r="L304" s="44" t="str">
        <f t="shared" si="38"/>
        <v/>
      </c>
      <c r="M304" s="44" t="str">
        <f t="shared" si="39"/>
        <v/>
      </c>
      <c r="N304" s="44">
        <f t="shared" si="40"/>
        <v>0</v>
      </c>
      <c r="O304" s="44" t="str">
        <f t="shared" si="41"/>
        <v/>
      </c>
      <c r="P304" s="46">
        <f t="shared" si="42"/>
        <v>0</v>
      </c>
    </row>
    <row r="305" spans="1:16">
      <c r="A305" s="16"/>
      <c r="B305" s="14"/>
      <c r="C305" s="20" t="str">
        <f t="shared" si="43"/>
        <v/>
      </c>
      <c r="D305" s="12"/>
      <c r="E305" s="4"/>
      <c r="F305" s="13"/>
      <c r="G305" s="13"/>
      <c r="I305" s="37"/>
      <c r="K305" s="41" t="str">
        <f t="shared" si="37"/>
        <v/>
      </c>
      <c r="L305" s="44" t="str">
        <f t="shared" si="38"/>
        <v/>
      </c>
      <c r="M305" s="44" t="str">
        <f t="shared" si="39"/>
        <v/>
      </c>
      <c r="N305" s="44">
        <f t="shared" si="40"/>
        <v>0</v>
      </c>
      <c r="O305" s="44" t="str">
        <f t="shared" si="41"/>
        <v/>
      </c>
      <c r="P305" s="46">
        <f t="shared" si="42"/>
        <v>0</v>
      </c>
    </row>
    <row r="306" spans="1:16">
      <c r="A306" s="16"/>
      <c r="B306" s="14"/>
      <c r="C306" s="20" t="str">
        <f t="shared" si="43"/>
        <v/>
      </c>
      <c r="D306" s="12"/>
      <c r="E306" s="4"/>
      <c r="F306" s="13"/>
      <c r="G306" s="13"/>
      <c r="I306" s="37"/>
      <c r="K306" s="41" t="str">
        <f t="shared" si="37"/>
        <v/>
      </c>
      <c r="L306" s="44" t="str">
        <f t="shared" si="38"/>
        <v/>
      </c>
      <c r="M306" s="44" t="str">
        <f t="shared" si="39"/>
        <v/>
      </c>
      <c r="N306" s="44">
        <f t="shared" si="40"/>
        <v>0</v>
      </c>
      <c r="O306" s="44" t="str">
        <f t="shared" si="41"/>
        <v/>
      </c>
      <c r="P306" s="46">
        <f t="shared" si="42"/>
        <v>0</v>
      </c>
    </row>
    <row r="307" spans="1:16">
      <c r="A307" s="16"/>
      <c r="B307" s="14"/>
      <c r="C307" s="20" t="str">
        <f t="shared" si="43"/>
        <v/>
      </c>
      <c r="D307" s="12"/>
      <c r="E307" s="4"/>
      <c r="F307" s="13"/>
      <c r="G307" s="13"/>
      <c r="I307" s="37"/>
      <c r="K307" s="41" t="str">
        <f t="shared" si="37"/>
        <v/>
      </c>
      <c r="L307" s="44" t="str">
        <f t="shared" si="38"/>
        <v/>
      </c>
      <c r="M307" s="44" t="str">
        <f t="shared" si="39"/>
        <v/>
      </c>
      <c r="N307" s="44">
        <f t="shared" si="40"/>
        <v>0</v>
      </c>
      <c r="O307" s="44" t="str">
        <f t="shared" si="41"/>
        <v/>
      </c>
      <c r="P307" s="46">
        <f t="shared" si="42"/>
        <v>0</v>
      </c>
    </row>
    <row r="308" spans="1:16">
      <c r="A308" s="16"/>
      <c r="B308" s="14"/>
      <c r="C308" s="20" t="str">
        <f t="shared" si="43"/>
        <v/>
      </c>
      <c r="D308" s="12"/>
      <c r="E308" s="4"/>
      <c r="F308" s="13"/>
      <c r="G308" s="13"/>
      <c r="I308" s="37"/>
      <c r="K308" s="41" t="str">
        <f t="shared" si="37"/>
        <v/>
      </c>
      <c r="L308" s="44" t="str">
        <f t="shared" si="38"/>
        <v/>
      </c>
      <c r="M308" s="44" t="str">
        <f t="shared" si="39"/>
        <v/>
      </c>
      <c r="N308" s="44">
        <f t="shared" si="40"/>
        <v>0</v>
      </c>
      <c r="O308" s="44" t="str">
        <f t="shared" si="41"/>
        <v/>
      </c>
      <c r="P308" s="46">
        <f t="shared" si="42"/>
        <v>0</v>
      </c>
    </row>
    <row r="309" spans="1:16">
      <c r="A309" s="16"/>
      <c r="B309" s="14"/>
      <c r="C309" s="20" t="str">
        <f t="shared" si="43"/>
        <v/>
      </c>
      <c r="D309" s="12"/>
      <c r="E309" s="4"/>
      <c r="F309" s="13"/>
      <c r="G309" s="13"/>
      <c r="I309" s="37"/>
      <c r="K309" s="41" t="str">
        <f t="shared" si="37"/>
        <v/>
      </c>
      <c r="L309" s="44" t="str">
        <f t="shared" si="38"/>
        <v/>
      </c>
      <c r="M309" s="44" t="str">
        <f t="shared" si="39"/>
        <v/>
      </c>
      <c r="N309" s="44">
        <f t="shared" si="40"/>
        <v>0</v>
      </c>
      <c r="O309" s="44" t="str">
        <f t="shared" si="41"/>
        <v/>
      </c>
      <c r="P309" s="46">
        <f t="shared" si="42"/>
        <v>0</v>
      </c>
    </row>
    <row r="310" spans="1:16">
      <c r="A310" s="16"/>
      <c r="B310" s="14"/>
      <c r="C310" s="20" t="str">
        <f t="shared" si="43"/>
        <v/>
      </c>
      <c r="D310" s="12"/>
      <c r="E310" s="4"/>
      <c r="F310" s="13"/>
      <c r="G310" s="13"/>
      <c r="I310" s="37"/>
      <c r="K310" s="41" t="str">
        <f t="shared" si="37"/>
        <v/>
      </c>
      <c r="L310" s="44" t="str">
        <f t="shared" si="38"/>
        <v/>
      </c>
      <c r="M310" s="44" t="str">
        <f t="shared" si="39"/>
        <v/>
      </c>
      <c r="N310" s="44">
        <f t="shared" si="40"/>
        <v>0</v>
      </c>
      <c r="O310" s="44" t="str">
        <f t="shared" si="41"/>
        <v/>
      </c>
      <c r="P310" s="46">
        <f t="shared" si="42"/>
        <v>0</v>
      </c>
    </row>
    <row r="311" spans="1:16">
      <c r="A311" s="16"/>
      <c r="B311" s="14"/>
      <c r="C311" s="20" t="str">
        <f t="shared" si="43"/>
        <v/>
      </c>
      <c r="D311" s="12"/>
      <c r="E311" s="4"/>
      <c r="F311" s="13"/>
      <c r="G311" s="13"/>
      <c r="I311" s="37"/>
      <c r="K311" s="41" t="str">
        <f t="shared" si="37"/>
        <v/>
      </c>
      <c r="L311" s="44" t="str">
        <f t="shared" si="38"/>
        <v/>
      </c>
      <c r="M311" s="44" t="str">
        <f t="shared" si="39"/>
        <v/>
      </c>
      <c r="N311" s="44">
        <f t="shared" si="40"/>
        <v>0</v>
      </c>
      <c r="O311" s="44" t="str">
        <f t="shared" si="41"/>
        <v/>
      </c>
      <c r="P311" s="46">
        <f t="shared" si="42"/>
        <v>0</v>
      </c>
    </row>
    <row r="312" spans="1:16">
      <c r="A312" s="16"/>
      <c r="B312" s="14"/>
      <c r="C312" s="20" t="str">
        <f t="shared" si="43"/>
        <v/>
      </c>
      <c r="D312" s="12"/>
      <c r="E312" s="4"/>
      <c r="F312" s="13"/>
      <c r="G312" s="13"/>
      <c r="I312" s="37"/>
      <c r="K312" s="41" t="str">
        <f t="shared" si="37"/>
        <v/>
      </c>
      <c r="L312" s="44" t="str">
        <f t="shared" si="38"/>
        <v/>
      </c>
      <c r="M312" s="44" t="str">
        <f t="shared" si="39"/>
        <v/>
      </c>
      <c r="N312" s="44">
        <f t="shared" si="40"/>
        <v>0</v>
      </c>
      <c r="O312" s="44" t="str">
        <f t="shared" si="41"/>
        <v/>
      </c>
      <c r="P312" s="46">
        <f t="shared" si="42"/>
        <v>0</v>
      </c>
    </row>
    <row r="313" spans="1:16">
      <c r="A313" s="16"/>
      <c r="B313" s="14"/>
      <c r="C313" s="20" t="str">
        <f t="shared" si="43"/>
        <v/>
      </c>
      <c r="D313" s="12"/>
      <c r="E313" s="4"/>
      <c r="F313" s="13"/>
      <c r="G313" s="13"/>
      <c r="I313" s="37"/>
      <c r="K313" s="41" t="str">
        <f t="shared" si="37"/>
        <v/>
      </c>
      <c r="L313" s="44" t="str">
        <f t="shared" si="38"/>
        <v/>
      </c>
      <c r="M313" s="44" t="str">
        <f t="shared" si="39"/>
        <v/>
      </c>
      <c r="N313" s="44">
        <f t="shared" si="40"/>
        <v>0</v>
      </c>
      <c r="O313" s="44" t="str">
        <f t="shared" si="41"/>
        <v/>
      </c>
      <c r="P313" s="46">
        <f t="shared" si="42"/>
        <v>0</v>
      </c>
    </row>
    <row r="314" spans="1:16">
      <c r="A314" s="16"/>
      <c r="B314" s="14"/>
      <c r="C314" s="20" t="str">
        <f t="shared" si="43"/>
        <v/>
      </c>
      <c r="D314" s="12"/>
      <c r="E314" s="4"/>
      <c r="F314" s="13"/>
      <c r="G314" s="13"/>
      <c r="I314" s="37"/>
      <c r="K314" s="41" t="str">
        <f t="shared" si="37"/>
        <v/>
      </c>
      <c r="L314" s="44" t="str">
        <f t="shared" si="38"/>
        <v/>
      </c>
      <c r="M314" s="44" t="str">
        <f t="shared" si="39"/>
        <v/>
      </c>
      <c r="N314" s="44">
        <f t="shared" si="40"/>
        <v>0</v>
      </c>
      <c r="O314" s="44" t="str">
        <f t="shared" si="41"/>
        <v/>
      </c>
      <c r="P314" s="46">
        <f t="shared" si="42"/>
        <v>0</v>
      </c>
    </row>
    <row r="315" spans="1:16">
      <c r="A315" s="16"/>
      <c r="B315" s="14"/>
      <c r="C315" s="20" t="str">
        <f t="shared" si="43"/>
        <v/>
      </c>
      <c r="D315" s="12"/>
      <c r="E315" s="4"/>
      <c r="F315" s="13"/>
      <c r="G315" s="13"/>
      <c r="I315" s="37"/>
      <c r="K315" s="41" t="str">
        <f t="shared" si="37"/>
        <v/>
      </c>
      <c r="L315" s="44" t="str">
        <f t="shared" si="38"/>
        <v/>
      </c>
      <c r="M315" s="44" t="str">
        <f t="shared" si="39"/>
        <v/>
      </c>
      <c r="N315" s="44">
        <f t="shared" si="40"/>
        <v>0</v>
      </c>
      <c r="O315" s="44" t="str">
        <f t="shared" si="41"/>
        <v/>
      </c>
      <c r="P315" s="46">
        <f t="shared" si="42"/>
        <v>0</v>
      </c>
    </row>
    <row r="316" spans="1:16">
      <c r="A316" s="16"/>
      <c r="B316" s="14"/>
      <c r="C316" s="20" t="str">
        <f t="shared" si="43"/>
        <v/>
      </c>
      <c r="D316" s="12"/>
      <c r="E316" s="4"/>
      <c r="F316" s="13"/>
      <c r="G316" s="13"/>
      <c r="I316" s="37"/>
      <c r="K316" s="41" t="str">
        <f t="shared" si="37"/>
        <v/>
      </c>
      <c r="L316" s="44" t="str">
        <f t="shared" si="38"/>
        <v/>
      </c>
      <c r="M316" s="44" t="str">
        <f t="shared" si="39"/>
        <v/>
      </c>
      <c r="N316" s="44">
        <f t="shared" si="40"/>
        <v>0</v>
      </c>
      <c r="O316" s="44" t="str">
        <f t="shared" si="41"/>
        <v/>
      </c>
      <c r="P316" s="46">
        <f t="shared" si="42"/>
        <v>0</v>
      </c>
    </row>
    <row r="317" spans="1:16">
      <c r="A317" s="16"/>
      <c r="B317" s="14"/>
      <c r="C317" s="20" t="str">
        <f t="shared" si="43"/>
        <v/>
      </c>
      <c r="D317" s="12"/>
      <c r="E317" s="4"/>
      <c r="F317" s="13"/>
      <c r="G317" s="13"/>
      <c r="I317" s="37"/>
      <c r="K317" s="41" t="str">
        <f t="shared" si="37"/>
        <v/>
      </c>
      <c r="L317" s="44" t="str">
        <f t="shared" si="38"/>
        <v/>
      </c>
      <c r="M317" s="44" t="str">
        <f t="shared" si="39"/>
        <v/>
      </c>
      <c r="N317" s="44">
        <f t="shared" si="40"/>
        <v>0</v>
      </c>
      <c r="O317" s="44" t="str">
        <f t="shared" si="41"/>
        <v/>
      </c>
      <c r="P317" s="46">
        <f t="shared" si="42"/>
        <v>0</v>
      </c>
    </row>
    <row r="318" spans="1:16">
      <c r="A318" s="16"/>
      <c r="B318" s="14"/>
      <c r="C318" s="20" t="str">
        <f t="shared" si="43"/>
        <v/>
      </c>
      <c r="D318" s="12"/>
      <c r="E318" s="4"/>
      <c r="F318" s="13"/>
      <c r="G318" s="13"/>
      <c r="I318" s="37"/>
      <c r="K318" s="41" t="str">
        <f t="shared" ref="K318:K381" si="44">IF(ISERROR(CONCATENATE(LEFT(L318,3),MID(L318,(FIND(",",L318)+2),3))),"",CONCATENATE(LEFT(L318,3),MID(L318,(FIND(",",L318)+2),3)))</f>
        <v/>
      </c>
      <c r="L318" s="44" t="str">
        <f t="shared" ref="L318:L381" si="45">IF(LEN(B319)&lt;1,"",B319)</f>
        <v/>
      </c>
      <c r="M318" s="44" t="str">
        <f t="shared" ref="M318:M381" si="46">IF(LEN(C318)&lt;1,"",C318)</f>
        <v/>
      </c>
      <c r="N318" s="44">
        <f t="shared" ref="N318:N381" si="47">D319</f>
        <v>0</v>
      </c>
      <c r="O318" s="44" t="str">
        <f t="shared" ref="O318:O381" si="48">IF(LEN(E318)&lt;1,"",E318)</f>
        <v/>
      </c>
      <c r="P318" s="46">
        <f t="shared" ref="P318:P381" si="49">G318</f>
        <v>0</v>
      </c>
    </row>
    <row r="319" spans="1:16">
      <c r="A319" s="16"/>
      <c r="B319" s="14"/>
      <c r="C319" s="20" t="str">
        <f t="shared" si="43"/>
        <v/>
      </c>
      <c r="D319" s="12"/>
      <c r="E319" s="4"/>
      <c r="F319" s="13"/>
      <c r="G319" s="13"/>
      <c r="I319" s="37"/>
      <c r="K319" s="41" t="str">
        <f t="shared" si="44"/>
        <v/>
      </c>
      <c r="L319" s="44" t="str">
        <f t="shared" si="45"/>
        <v/>
      </c>
      <c r="M319" s="44" t="str">
        <f t="shared" si="46"/>
        <v/>
      </c>
      <c r="N319" s="44">
        <f t="shared" si="47"/>
        <v>0</v>
      </c>
      <c r="O319" s="44" t="str">
        <f t="shared" si="48"/>
        <v/>
      </c>
      <c r="P319" s="46">
        <f t="shared" si="49"/>
        <v>0</v>
      </c>
    </row>
    <row r="320" spans="1:16">
      <c r="A320" s="16"/>
      <c r="B320" s="14"/>
      <c r="C320" s="20" t="str">
        <f t="shared" si="43"/>
        <v/>
      </c>
      <c r="D320" s="12"/>
      <c r="E320" s="4"/>
      <c r="F320" s="13"/>
      <c r="G320" s="13"/>
      <c r="I320" s="37"/>
      <c r="K320" s="41" t="str">
        <f t="shared" si="44"/>
        <v/>
      </c>
      <c r="L320" s="44" t="str">
        <f t="shared" si="45"/>
        <v/>
      </c>
      <c r="M320" s="44" t="str">
        <f t="shared" si="46"/>
        <v/>
      </c>
      <c r="N320" s="44">
        <f t="shared" si="47"/>
        <v>0</v>
      </c>
      <c r="O320" s="44" t="str">
        <f t="shared" si="48"/>
        <v/>
      </c>
      <c r="P320" s="46">
        <f t="shared" si="49"/>
        <v>0</v>
      </c>
    </row>
    <row r="321" spans="1:16">
      <c r="A321" s="16"/>
      <c r="B321" s="14"/>
      <c r="C321" s="20" t="str">
        <f t="shared" si="43"/>
        <v/>
      </c>
      <c r="D321" s="12"/>
      <c r="E321" s="4"/>
      <c r="F321" s="13"/>
      <c r="G321" s="13"/>
      <c r="I321" s="37"/>
      <c r="K321" s="41" t="str">
        <f t="shared" si="44"/>
        <v/>
      </c>
      <c r="L321" s="44" t="str">
        <f t="shared" si="45"/>
        <v/>
      </c>
      <c r="M321" s="44" t="str">
        <f t="shared" si="46"/>
        <v/>
      </c>
      <c r="N321" s="44">
        <f t="shared" si="47"/>
        <v>0</v>
      </c>
      <c r="O321" s="44" t="str">
        <f t="shared" si="48"/>
        <v/>
      </c>
      <c r="P321" s="46">
        <f t="shared" si="49"/>
        <v>0</v>
      </c>
    </row>
    <row r="322" spans="1:16">
      <c r="A322" s="16"/>
      <c r="B322" s="14"/>
      <c r="C322" s="20" t="str">
        <f t="shared" si="43"/>
        <v/>
      </c>
      <c r="D322" s="12"/>
      <c r="E322" s="4"/>
      <c r="F322" s="13"/>
      <c r="G322" s="13"/>
      <c r="I322" s="37"/>
      <c r="K322" s="41" t="str">
        <f t="shared" si="44"/>
        <v/>
      </c>
      <c r="L322" s="44" t="str">
        <f t="shared" si="45"/>
        <v/>
      </c>
      <c r="M322" s="44" t="str">
        <f t="shared" si="46"/>
        <v/>
      </c>
      <c r="N322" s="44">
        <f t="shared" si="47"/>
        <v>0</v>
      </c>
      <c r="O322" s="44" t="str">
        <f t="shared" si="48"/>
        <v/>
      </c>
      <c r="P322" s="46">
        <f t="shared" si="49"/>
        <v>0</v>
      </c>
    </row>
    <row r="323" spans="1:16">
      <c r="A323" s="16"/>
      <c r="B323" s="14"/>
      <c r="C323" s="20" t="str">
        <f t="shared" ref="C323:C386" si="50">IF(AND(E323="M",F323&lt;&gt;""),LOOKUP(F323,$Q$1:$Q$100,$R$1:$R$100),IF(AND(E323="F",F323&lt;&gt;""),LOOKUP(F323,$Q$1:$Q$100,$S$1:$S$100),""))</f>
        <v/>
      </c>
      <c r="D323" s="12"/>
      <c r="E323" s="4"/>
      <c r="F323" s="13"/>
      <c r="G323" s="13"/>
      <c r="I323" s="37"/>
      <c r="K323" s="41" t="str">
        <f t="shared" si="44"/>
        <v/>
      </c>
      <c r="L323" s="44" t="str">
        <f t="shared" si="45"/>
        <v/>
      </c>
      <c r="M323" s="44" t="str">
        <f t="shared" si="46"/>
        <v/>
      </c>
      <c r="N323" s="44">
        <f t="shared" si="47"/>
        <v>0</v>
      </c>
      <c r="O323" s="44" t="str">
        <f t="shared" si="48"/>
        <v/>
      </c>
      <c r="P323" s="46">
        <f t="shared" si="49"/>
        <v>0</v>
      </c>
    </row>
    <row r="324" spans="1:16">
      <c r="A324" s="16"/>
      <c r="B324" s="14"/>
      <c r="C324" s="20" t="str">
        <f t="shared" si="50"/>
        <v/>
      </c>
      <c r="D324" s="12"/>
      <c r="E324" s="4"/>
      <c r="F324" s="13"/>
      <c r="G324" s="13"/>
      <c r="I324" s="37"/>
      <c r="K324" s="41" t="str">
        <f t="shared" si="44"/>
        <v/>
      </c>
      <c r="L324" s="44" t="str">
        <f t="shared" si="45"/>
        <v/>
      </c>
      <c r="M324" s="44" t="str">
        <f t="shared" si="46"/>
        <v/>
      </c>
      <c r="N324" s="44">
        <f t="shared" si="47"/>
        <v>0</v>
      </c>
      <c r="O324" s="44" t="str">
        <f t="shared" si="48"/>
        <v/>
      </c>
      <c r="P324" s="46">
        <f t="shared" si="49"/>
        <v>0</v>
      </c>
    </row>
    <row r="325" spans="1:16">
      <c r="A325" s="16"/>
      <c r="B325" s="14"/>
      <c r="C325" s="20" t="str">
        <f t="shared" si="50"/>
        <v/>
      </c>
      <c r="D325" s="12"/>
      <c r="E325" s="4"/>
      <c r="F325" s="13"/>
      <c r="G325" s="13"/>
      <c r="I325" s="37"/>
      <c r="K325" s="41" t="str">
        <f t="shared" si="44"/>
        <v/>
      </c>
      <c r="L325" s="44" t="str">
        <f t="shared" si="45"/>
        <v/>
      </c>
      <c r="M325" s="44" t="str">
        <f t="shared" si="46"/>
        <v/>
      </c>
      <c r="N325" s="44">
        <f t="shared" si="47"/>
        <v>0</v>
      </c>
      <c r="O325" s="44" t="str">
        <f t="shared" si="48"/>
        <v/>
      </c>
      <c r="P325" s="46">
        <f t="shared" si="49"/>
        <v>0</v>
      </c>
    </row>
    <row r="326" spans="1:16">
      <c r="A326" s="16"/>
      <c r="B326" s="14"/>
      <c r="C326" s="20" t="str">
        <f t="shared" si="50"/>
        <v/>
      </c>
      <c r="D326" s="12"/>
      <c r="E326" s="4"/>
      <c r="F326" s="13"/>
      <c r="G326" s="13"/>
      <c r="I326" s="37"/>
      <c r="K326" s="41" t="str">
        <f t="shared" si="44"/>
        <v/>
      </c>
      <c r="L326" s="44" t="str">
        <f t="shared" si="45"/>
        <v/>
      </c>
      <c r="M326" s="44" t="str">
        <f t="shared" si="46"/>
        <v/>
      </c>
      <c r="N326" s="44">
        <f t="shared" si="47"/>
        <v>0</v>
      </c>
      <c r="O326" s="44" t="str">
        <f t="shared" si="48"/>
        <v/>
      </c>
      <c r="P326" s="46">
        <f t="shared" si="49"/>
        <v>0</v>
      </c>
    </row>
    <row r="327" spans="1:16">
      <c r="A327" s="16"/>
      <c r="B327" s="14"/>
      <c r="C327" s="20" t="str">
        <f t="shared" si="50"/>
        <v/>
      </c>
      <c r="D327" s="12"/>
      <c r="E327" s="4"/>
      <c r="F327" s="13"/>
      <c r="G327" s="13"/>
      <c r="I327" s="37"/>
      <c r="K327" s="41" t="str">
        <f t="shared" si="44"/>
        <v/>
      </c>
      <c r="L327" s="44" t="str">
        <f t="shared" si="45"/>
        <v/>
      </c>
      <c r="M327" s="44" t="str">
        <f t="shared" si="46"/>
        <v/>
      </c>
      <c r="N327" s="44">
        <f t="shared" si="47"/>
        <v>0</v>
      </c>
      <c r="O327" s="44" t="str">
        <f t="shared" si="48"/>
        <v/>
      </c>
      <c r="P327" s="46">
        <f t="shared" si="49"/>
        <v>0</v>
      </c>
    </row>
    <row r="328" spans="1:16">
      <c r="A328" s="16"/>
      <c r="B328" s="14"/>
      <c r="C328" s="20" t="str">
        <f t="shared" si="50"/>
        <v/>
      </c>
      <c r="D328" s="12"/>
      <c r="E328" s="4"/>
      <c r="F328" s="13"/>
      <c r="G328" s="13"/>
      <c r="I328" s="37"/>
      <c r="K328" s="41" t="str">
        <f t="shared" si="44"/>
        <v/>
      </c>
      <c r="L328" s="44" t="str">
        <f t="shared" si="45"/>
        <v/>
      </c>
      <c r="M328" s="44" t="str">
        <f t="shared" si="46"/>
        <v/>
      </c>
      <c r="N328" s="44">
        <f t="shared" si="47"/>
        <v>0</v>
      </c>
      <c r="O328" s="44" t="str">
        <f t="shared" si="48"/>
        <v/>
      </c>
      <c r="P328" s="46">
        <f t="shared" si="49"/>
        <v>0</v>
      </c>
    </row>
    <row r="329" spans="1:16">
      <c r="A329" s="16"/>
      <c r="B329" s="14"/>
      <c r="C329" s="20" t="str">
        <f t="shared" si="50"/>
        <v/>
      </c>
      <c r="D329" s="12"/>
      <c r="E329" s="4"/>
      <c r="F329" s="13"/>
      <c r="G329" s="13"/>
      <c r="I329" s="37"/>
      <c r="K329" s="41" t="str">
        <f t="shared" si="44"/>
        <v/>
      </c>
      <c r="L329" s="44" t="str">
        <f t="shared" si="45"/>
        <v/>
      </c>
      <c r="M329" s="44" t="str">
        <f t="shared" si="46"/>
        <v/>
      </c>
      <c r="N329" s="44">
        <f t="shared" si="47"/>
        <v>0</v>
      </c>
      <c r="O329" s="44" t="str">
        <f t="shared" si="48"/>
        <v/>
      </c>
      <c r="P329" s="46">
        <f t="shared" si="49"/>
        <v>0</v>
      </c>
    </row>
    <row r="330" spans="1:16">
      <c r="A330" s="16"/>
      <c r="B330" s="14"/>
      <c r="C330" s="20" t="str">
        <f t="shared" si="50"/>
        <v/>
      </c>
      <c r="D330" s="12"/>
      <c r="E330" s="4"/>
      <c r="F330" s="13"/>
      <c r="G330" s="13"/>
      <c r="I330" s="37"/>
      <c r="K330" s="41" t="str">
        <f t="shared" si="44"/>
        <v/>
      </c>
      <c r="L330" s="44" t="str">
        <f t="shared" si="45"/>
        <v/>
      </c>
      <c r="M330" s="44" t="str">
        <f t="shared" si="46"/>
        <v/>
      </c>
      <c r="N330" s="44">
        <f t="shared" si="47"/>
        <v>0</v>
      </c>
      <c r="O330" s="44" t="str">
        <f t="shared" si="48"/>
        <v/>
      </c>
      <c r="P330" s="46">
        <f t="shared" si="49"/>
        <v>0</v>
      </c>
    </row>
    <row r="331" spans="1:16">
      <c r="A331" s="16"/>
      <c r="B331" s="14"/>
      <c r="C331" s="20" t="str">
        <f t="shared" si="50"/>
        <v/>
      </c>
      <c r="D331" s="12"/>
      <c r="E331" s="4"/>
      <c r="F331" s="13"/>
      <c r="G331" s="13"/>
      <c r="I331" s="37"/>
      <c r="K331" s="41" t="str">
        <f t="shared" si="44"/>
        <v/>
      </c>
      <c r="L331" s="44" t="str">
        <f t="shared" si="45"/>
        <v/>
      </c>
      <c r="M331" s="44" t="str">
        <f t="shared" si="46"/>
        <v/>
      </c>
      <c r="N331" s="44">
        <f t="shared" si="47"/>
        <v>0</v>
      </c>
      <c r="O331" s="44" t="str">
        <f t="shared" si="48"/>
        <v/>
      </c>
      <c r="P331" s="46">
        <f t="shared" si="49"/>
        <v>0</v>
      </c>
    </row>
    <row r="332" spans="1:16">
      <c r="A332" s="16"/>
      <c r="B332" s="14"/>
      <c r="C332" s="20" t="str">
        <f t="shared" si="50"/>
        <v/>
      </c>
      <c r="D332" s="12"/>
      <c r="E332" s="4"/>
      <c r="F332" s="13"/>
      <c r="G332" s="13"/>
      <c r="I332" s="37"/>
      <c r="K332" s="41" t="str">
        <f t="shared" si="44"/>
        <v/>
      </c>
      <c r="L332" s="44" t="str">
        <f t="shared" si="45"/>
        <v/>
      </c>
      <c r="M332" s="44" t="str">
        <f t="shared" si="46"/>
        <v/>
      </c>
      <c r="N332" s="44">
        <f t="shared" si="47"/>
        <v>0</v>
      </c>
      <c r="O332" s="44" t="str">
        <f t="shared" si="48"/>
        <v/>
      </c>
      <c r="P332" s="46">
        <f t="shared" si="49"/>
        <v>0</v>
      </c>
    </row>
    <row r="333" spans="1:16">
      <c r="A333" s="16"/>
      <c r="B333" s="14"/>
      <c r="C333" s="20" t="str">
        <f t="shared" si="50"/>
        <v/>
      </c>
      <c r="D333" s="12"/>
      <c r="E333" s="4"/>
      <c r="F333" s="13"/>
      <c r="G333" s="13"/>
      <c r="I333" s="37"/>
      <c r="K333" s="41" t="str">
        <f t="shared" si="44"/>
        <v/>
      </c>
      <c r="L333" s="44" t="str">
        <f t="shared" si="45"/>
        <v/>
      </c>
      <c r="M333" s="44" t="str">
        <f t="shared" si="46"/>
        <v/>
      </c>
      <c r="N333" s="44">
        <f t="shared" si="47"/>
        <v>0</v>
      </c>
      <c r="O333" s="44" t="str">
        <f t="shared" si="48"/>
        <v/>
      </c>
      <c r="P333" s="46">
        <f t="shared" si="49"/>
        <v>0</v>
      </c>
    </row>
    <row r="334" spans="1:16">
      <c r="A334" s="16"/>
      <c r="B334" s="14"/>
      <c r="C334" s="20" t="str">
        <f t="shared" si="50"/>
        <v/>
      </c>
      <c r="D334" s="12"/>
      <c r="E334" s="4"/>
      <c r="F334" s="13"/>
      <c r="G334" s="13"/>
      <c r="I334" s="37"/>
      <c r="K334" s="41" t="str">
        <f t="shared" si="44"/>
        <v/>
      </c>
      <c r="L334" s="44" t="str">
        <f t="shared" si="45"/>
        <v/>
      </c>
      <c r="M334" s="44" t="str">
        <f t="shared" si="46"/>
        <v/>
      </c>
      <c r="N334" s="44">
        <f t="shared" si="47"/>
        <v>0</v>
      </c>
      <c r="O334" s="44" t="str">
        <f t="shared" si="48"/>
        <v/>
      </c>
      <c r="P334" s="46">
        <f t="shared" si="49"/>
        <v>0</v>
      </c>
    </row>
    <row r="335" spans="1:16">
      <c r="A335" s="16"/>
      <c r="B335" s="14"/>
      <c r="C335" s="20" t="str">
        <f t="shared" si="50"/>
        <v/>
      </c>
      <c r="D335" s="12"/>
      <c r="E335" s="4"/>
      <c r="F335" s="13"/>
      <c r="G335" s="13"/>
      <c r="I335" s="37"/>
      <c r="K335" s="41" t="str">
        <f t="shared" si="44"/>
        <v/>
      </c>
      <c r="L335" s="44" t="str">
        <f t="shared" si="45"/>
        <v/>
      </c>
      <c r="M335" s="44" t="str">
        <f t="shared" si="46"/>
        <v/>
      </c>
      <c r="N335" s="44">
        <f t="shared" si="47"/>
        <v>0</v>
      </c>
      <c r="O335" s="44" t="str">
        <f t="shared" si="48"/>
        <v/>
      </c>
      <c r="P335" s="46">
        <f t="shared" si="49"/>
        <v>0</v>
      </c>
    </row>
    <row r="336" spans="1:16">
      <c r="A336" s="16"/>
      <c r="B336" s="14"/>
      <c r="C336" s="20" t="str">
        <f t="shared" si="50"/>
        <v/>
      </c>
      <c r="D336" s="12"/>
      <c r="E336" s="4"/>
      <c r="F336" s="13"/>
      <c r="G336" s="13"/>
      <c r="I336" s="37"/>
      <c r="K336" s="41" t="str">
        <f t="shared" si="44"/>
        <v/>
      </c>
      <c r="L336" s="44" t="str">
        <f t="shared" si="45"/>
        <v/>
      </c>
      <c r="M336" s="44" t="str">
        <f t="shared" si="46"/>
        <v/>
      </c>
      <c r="N336" s="44">
        <f t="shared" si="47"/>
        <v>0</v>
      </c>
      <c r="O336" s="44" t="str">
        <f t="shared" si="48"/>
        <v/>
      </c>
      <c r="P336" s="46">
        <f t="shared" si="49"/>
        <v>0</v>
      </c>
    </row>
    <row r="337" spans="1:16">
      <c r="A337" s="16"/>
      <c r="B337" s="14"/>
      <c r="C337" s="20" t="str">
        <f t="shared" si="50"/>
        <v/>
      </c>
      <c r="D337" s="12"/>
      <c r="E337" s="4"/>
      <c r="F337" s="13"/>
      <c r="G337" s="13"/>
      <c r="I337" s="37"/>
      <c r="K337" s="41" t="str">
        <f t="shared" si="44"/>
        <v/>
      </c>
      <c r="L337" s="44" t="str">
        <f t="shared" si="45"/>
        <v/>
      </c>
      <c r="M337" s="44" t="str">
        <f t="shared" si="46"/>
        <v/>
      </c>
      <c r="N337" s="44">
        <f t="shared" si="47"/>
        <v>0</v>
      </c>
      <c r="O337" s="44" t="str">
        <f t="shared" si="48"/>
        <v/>
      </c>
      <c r="P337" s="46">
        <f t="shared" si="49"/>
        <v>0</v>
      </c>
    </row>
    <row r="338" spans="1:16">
      <c r="A338" s="16"/>
      <c r="B338" s="14"/>
      <c r="C338" s="20" t="str">
        <f t="shared" si="50"/>
        <v/>
      </c>
      <c r="D338" s="12"/>
      <c r="E338" s="4"/>
      <c r="F338" s="13"/>
      <c r="G338" s="13"/>
      <c r="I338" s="37"/>
      <c r="K338" s="41" t="str">
        <f t="shared" si="44"/>
        <v/>
      </c>
      <c r="L338" s="44" t="str">
        <f t="shared" si="45"/>
        <v/>
      </c>
      <c r="M338" s="44" t="str">
        <f t="shared" si="46"/>
        <v/>
      </c>
      <c r="N338" s="44">
        <f t="shared" si="47"/>
        <v>0</v>
      </c>
      <c r="O338" s="44" t="str">
        <f t="shared" si="48"/>
        <v/>
      </c>
      <c r="P338" s="46">
        <f t="shared" si="49"/>
        <v>0</v>
      </c>
    </row>
    <row r="339" spans="1:16">
      <c r="A339" s="16"/>
      <c r="B339" s="14"/>
      <c r="C339" s="20" t="str">
        <f t="shared" si="50"/>
        <v/>
      </c>
      <c r="D339" s="12"/>
      <c r="E339" s="4"/>
      <c r="F339" s="13"/>
      <c r="G339" s="13"/>
      <c r="I339" s="37"/>
      <c r="K339" s="41" t="str">
        <f t="shared" si="44"/>
        <v/>
      </c>
      <c r="L339" s="44" t="str">
        <f t="shared" si="45"/>
        <v/>
      </c>
      <c r="M339" s="44" t="str">
        <f t="shared" si="46"/>
        <v/>
      </c>
      <c r="N339" s="44">
        <f t="shared" si="47"/>
        <v>0</v>
      </c>
      <c r="O339" s="44" t="str">
        <f t="shared" si="48"/>
        <v/>
      </c>
      <c r="P339" s="46">
        <f t="shared" si="49"/>
        <v>0</v>
      </c>
    </row>
    <row r="340" spans="1:16">
      <c r="A340" s="16"/>
      <c r="B340" s="14"/>
      <c r="C340" s="20" t="str">
        <f t="shared" si="50"/>
        <v/>
      </c>
      <c r="D340" s="12"/>
      <c r="E340" s="4"/>
      <c r="F340" s="13"/>
      <c r="G340" s="13"/>
      <c r="I340" s="37"/>
      <c r="K340" s="41" t="str">
        <f t="shared" si="44"/>
        <v/>
      </c>
      <c r="L340" s="44" t="str">
        <f t="shared" si="45"/>
        <v/>
      </c>
      <c r="M340" s="44" t="str">
        <f t="shared" si="46"/>
        <v/>
      </c>
      <c r="N340" s="44">
        <f t="shared" si="47"/>
        <v>0</v>
      </c>
      <c r="O340" s="44" t="str">
        <f t="shared" si="48"/>
        <v/>
      </c>
      <c r="P340" s="46">
        <f t="shared" si="49"/>
        <v>0</v>
      </c>
    </row>
    <row r="341" spans="1:16">
      <c r="A341" s="16"/>
      <c r="B341" s="14"/>
      <c r="C341" s="20" t="str">
        <f t="shared" si="50"/>
        <v/>
      </c>
      <c r="D341" s="12"/>
      <c r="E341" s="4"/>
      <c r="F341" s="13"/>
      <c r="G341" s="13"/>
      <c r="I341" s="37"/>
      <c r="K341" s="41" t="str">
        <f t="shared" si="44"/>
        <v/>
      </c>
      <c r="L341" s="44" t="str">
        <f t="shared" si="45"/>
        <v/>
      </c>
      <c r="M341" s="44" t="str">
        <f t="shared" si="46"/>
        <v/>
      </c>
      <c r="N341" s="44">
        <f t="shared" si="47"/>
        <v>0</v>
      </c>
      <c r="O341" s="44" t="str">
        <f t="shared" si="48"/>
        <v/>
      </c>
      <c r="P341" s="46">
        <f t="shared" si="49"/>
        <v>0</v>
      </c>
    </row>
    <row r="342" spans="1:16">
      <c r="A342" s="16"/>
      <c r="B342" s="14"/>
      <c r="C342" s="20" t="str">
        <f t="shared" si="50"/>
        <v/>
      </c>
      <c r="D342" s="12"/>
      <c r="E342" s="4"/>
      <c r="F342" s="13"/>
      <c r="G342" s="13"/>
      <c r="I342" s="37"/>
      <c r="K342" s="41" t="str">
        <f t="shared" si="44"/>
        <v/>
      </c>
      <c r="L342" s="44" t="str">
        <f t="shared" si="45"/>
        <v/>
      </c>
      <c r="M342" s="44" t="str">
        <f t="shared" si="46"/>
        <v/>
      </c>
      <c r="N342" s="44">
        <f t="shared" si="47"/>
        <v>0</v>
      </c>
      <c r="O342" s="44" t="str">
        <f t="shared" si="48"/>
        <v/>
      </c>
      <c r="P342" s="46">
        <f t="shared" si="49"/>
        <v>0</v>
      </c>
    </row>
    <row r="343" spans="1:16">
      <c r="A343" s="16"/>
      <c r="B343" s="14"/>
      <c r="C343" s="20" t="str">
        <f t="shared" si="50"/>
        <v/>
      </c>
      <c r="D343" s="12"/>
      <c r="E343" s="4"/>
      <c r="F343" s="13"/>
      <c r="G343" s="13"/>
      <c r="I343" s="37"/>
      <c r="K343" s="41" t="str">
        <f t="shared" si="44"/>
        <v/>
      </c>
      <c r="L343" s="44" t="str">
        <f t="shared" si="45"/>
        <v/>
      </c>
      <c r="M343" s="44" t="str">
        <f t="shared" si="46"/>
        <v/>
      </c>
      <c r="N343" s="44">
        <f t="shared" si="47"/>
        <v>0</v>
      </c>
      <c r="O343" s="44" t="str">
        <f t="shared" si="48"/>
        <v/>
      </c>
      <c r="P343" s="46">
        <f t="shared" si="49"/>
        <v>0</v>
      </c>
    </row>
    <row r="344" spans="1:16">
      <c r="A344" s="16"/>
      <c r="B344" s="14"/>
      <c r="C344" s="20" t="str">
        <f t="shared" si="50"/>
        <v/>
      </c>
      <c r="D344" s="12"/>
      <c r="E344" s="4"/>
      <c r="F344" s="13"/>
      <c r="G344" s="13"/>
      <c r="I344" s="37"/>
      <c r="K344" s="41" t="str">
        <f t="shared" si="44"/>
        <v/>
      </c>
      <c r="L344" s="44" t="str">
        <f t="shared" si="45"/>
        <v/>
      </c>
      <c r="M344" s="44" t="str">
        <f t="shared" si="46"/>
        <v/>
      </c>
      <c r="N344" s="44">
        <f t="shared" si="47"/>
        <v>0</v>
      </c>
      <c r="O344" s="44" t="str">
        <f t="shared" si="48"/>
        <v/>
      </c>
      <c r="P344" s="46">
        <f t="shared" si="49"/>
        <v>0</v>
      </c>
    </row>
    <row r="345" spans="1:16">
      <c r="A345" s="16"/>
      <c r="B345" s="14"/>
      <c r="C345" s="20" t="str">
        <f t="shared" si="50"/>
        <v/>
      </c>
      <c r="D345" s="12"/>
      <c r="E345" s="4"/>
      <c r="F345" s="13"/>
      <c r="G345" s="13"/>
      <c r="I345" s="37"/>
      <c r="K345" s="41" t="str">
        <f t="shared" si="44"/>
        <v/>
      </c>
      <c r="L345" s="44" t="str">
        <f t="shared" si="45"/>
        <v/>
      </c>
      <c r="M345" s="44" t="str">
        <f t="shared" si="46"/>
        <v/>
      </c>
      <c r="N345" s="44">
        <f t="shared" si="47"/>
        <v>0</v>
      </c>
      <c r="O345" s="44" t="str">
        <f t="shared" si="48"/>
        <v/>
      </c>
      <c r="P345" s="46">
        <f t="shared" si="49"/>
        <v>0</v>
      </c>
    </row>
    <row r="346" spans="1:16">
      <c r="A346" s="16"/>
      <c r="B346" s="14"/>
      <c r="C346" s="20" t="str">
        <f t="shared" si="50"/>
        <v/>
      </c>
      <c r="D346" s="12"/>
      <c r="E346" s="4"/>
      <c r="F346" s="13"/>
      <c r="G346" s="13"/>
      <c r="I346" s="37"/>
      <c r="K346" s="41" t="str">
        <f t="shared" si="44"/>
        <v/>
      </c>
      <c r="L346" s="44" t="str">
        <f t="shared" si="45"/>
        <v/>
      </c>
      <c r="M346" s="44" t="str">
        <f t="shared" si="46"/>
        <v/>
      </c>
      <c r="N346" s="44">
        <f t="shared" si="47"/>
        <v>0</v>
      </c>
      <c r="O346" s="44" t="str">
        <f t="shared" si="48"/>
        <v/>
      </c>
      <c r="P346" s="46">
        <f t="shared" si="49"/>
        <v>0</v>
      </c>
    </row>
    <row r="347" spans="1:16">
      <c r="A347" s="16"/>
      <c r="B347" s="14"/>
      <c r="C347" s="20" t="str">
        <f t="shared" si="50"/>
        <v/>
      </c>
      <c r="D347" s="12"/>
      <c r="E347" s="4"/>
      <c r="F347" s="13"/>
      <c r="G347" s="13"/>
      <c r="I347" s="37"/>
      <c r="K347" s="41" t="str">
        <f t="shared" si="44"/>
        <v/>
      </c>
      <c r="L347" s="44" t="str">
        <f t="shared" si="45"/>
        <v/>
      </c>
      <c r="M347" s="44" t="str">
        <f t="shared" si="46"/>
        <v/>
      </c>
      <c r="N347" s="44">
        <f t="shared" si="47"/>
        <v>0</v>
      </c>
      <c r="O347" s="44" t="str">
        <f t="shared" si="48"/>
        <v/>
      </c>
      <c r="P347" s="46">
        <f t="shared" si="49"/>
        <v>0</v>
      </c>
    </row>
    <row r="348" spans="1:16">
      <c r="A348" s="16"/>
      <c r="B348" s="14"/>
      <c r="C348" s="20" t="str">
        <f t="shared" si="50"/>
        <v/>
      </c>
      <c r="D348" s="12"/>
      <c r="E348" s="4"/>
      <c r="F348" s="13"/>
      <c r="G348" s="13"/>
      <c r="I348" s="37"/>
      <c r="K348" s="41" t="str">
        <f t="shared" si="44"/>
        <v/>
      </c>
      <c r="L348" s="44" t="str">
        <f t="shared" si="45"/>
        <v/>
      </c>
      <c r="M348" s="44" t="str">
        <f t="shared" si="46"/>
        <v/>
      </c>
      <c r="N348" s="44">
        <f t="shared" si="47"/>
        <v>0</v>
      </c>
      <c r="O348" s="44" t="str">
        <f t="shared" si="48"/>
        <v/>
      </c>
      <c r="P348" s="46">
        <f t="shared" si="49"/>
        <v>0</v>
      </c>
    </row>
    <row r="349" spans="1:16">
      <c r="A349" s="16"/>
      <c r="B349" s="14"/>
      <c r="C349" s="20" t="str">
        <f t="shared" si="50"/>
        <v/>
      </c>
      <c r="D349" s="12"/>
      <c r="E349" s="4"/>
      <c r="F349" s="13"/>
      <c r="G349" s="13"/>
      <c r="I349" s="37"/>
      <c r="K349" s="41" t="str">
        <f t="shared" si="44"/>
        <v/>
      </c>
      <c r="L349" s="44" t="str">
        <f t="shared" si="45"/>
        <v/>
      </c>
      <c r="M349" s="44" t="str">
        <f t="shared" si="46"/>
        <v/>
      </c>
      <c r="N349" s="44">
        <f t="shared" si="47"/>
        <v>0</v>
      </c>
      <c r="O349" s="44" t="str">
        <f t="shared" si="48"/>
        <v/>
      </c>
      <c r="P349" s="46">
        <f t="shared" si="49"/>
        <v>0</v>
      </c>
    </row>
    <row r="350" spans="1:16">
      <c r="A350" s="16"/>
      <c r="B350" s="14"/>
      <c r="C350" s="20" t="str">
        <f t="shared" si="50"/>
        <v/>
      </c>
      <c r="D350" s="12"/>
      <c r="E350" s="4"/>
      <c r="F350" s="13"/>
      <c r="G350" s="13"/>
      <c r="I350" s="37"/>
      <c r="K350" s="41" t="str">
        <f t="shared" si="44"/>
        <v/>
      </c>
      <c r="L350" s="44" t="str">
        <f t="shared" si="45"/>
        <v/>
      </c>
      <c r="M350" s="44" t="str">
        <f t="shared" si="46"/>
        <v/>
      </c>
      <c r="N350" s="44">
        <f t="shared" si="47"/>
        <v>0</v>
      </c>
      <c r="O350" s="44" t="str">
        <f t="shared" si="48"/>
        <v/>
      </c>
      <c r="P350" s="46">
        <f t="shared" si="49"/>
        <v>0</v>
      </c>
    </row>
    <row r="351" spans="1:16">
      <c r="A351" s="16"/>
      <c r="B351" s="14"/>
      <c r="C351" s="20" t="str">
        <f t="shared" si="50"/>
        <v/>
      </c>
      <c r="D351" s="12"/>
      <c r="E351" s="4"/>
      <c r="F351" s="13"/>
      <c r="G351" s="13"/>
      <c r="I351" s="37"/>
      <c r="K351" s="41" t="str">
        <f t="shared" si="44"/>
        <v/>
      </c>
      <c r="L351" s="44" t="str">
        <f t="shared" si="45"/>
        <v/>
      </c>
      <c r="M351" s="44" t="str">
        <f t="shared" si="46"/>
        <v/>
      </c>
      <c r="N351" s="44">
        <f t="shared" si="47"/>
        <v>0</v>
      </c>
      <c r="O351" s="44" t="str">
        <f t="shared" si="48"/>
        <v/>
      </c>
      <c r="P351" s="46">
        <f t="shared" si="49"/>
        <v>0</v>
      </c>
    </row>
    <row r="352" spans="1:16">
      <c r="A352" s="16"/>
      <c r="B352" s="14"/>
      <c r="C352" s="20" t="str">
        <f t="shared" si="50"/>
        <v/>
      </c>
      <c r="D352" s="12"/>
      <c r="E352" s="4"/>
      <c r="F352" s="13"/>
      <c r="G352" s="13"/>
      <c r="I352" s="37"/>
      <c r="K352" s="41" t="str">
        <f t="shared" si="44"/>
        <v/>
      </c>
      <c r="L352" s="44" t="str">
        <f t="shared" si="45"/>
        <v/>
      </c>
      <c r="M352" s="44" t="str">
        <f t="shared" si="46"/>
        <v/>
      </c>
      <c r="N352" s="44">
        <f t="shared" si="47"/>
        <v>0</v>
      </c>
      <c r="O352" s="44" t="str">
        <f t="shared" si="48"/>
        <v/>
      </c>
      <c r="P352" s="46">
        <f t="shared" si="49"/>
        <v>0</v>
      </c>
    </row>
    <row r="353" spans="1:16">
      <c r="A353" s="16"/>
      <c r="B353" s="14"/>
      <c r="C353" s="20" t="str">
        <f t="shared" si="50"/>
        <v/>
      </c>
      <c r="D353" s="12"/>
      <c r="E353" s="4"/>
      <c r="F353" s="13"/>
      <c r="G353" s="13"/>
      <c r="I353" s="37"/>
      <c r="K353" s="41" t="str">
        <f t="shared" si="44"/>
        <v/>
      </c>
      <c r="L353" s="44" t="str">
        <f t="shared" si="45"/>
        <v/>
      </c>
      <c r="M353" s="44" t="str">
        <f t="shared" si="46"/>
        <v/>
      </c>
      <c r="N353" s="44">
        <f t="shared" si="47"/>
        <v>0</v>
      </c>
      <c r="O353" s="44" t="str">
        <f t="shared" si="48"/>
        <v/>
      </c>
      <c r="P353" s="46">
        <f t="shared" si="49"/>
        <v>0</v>
      </c>
    </row>
    <row r="354" spans="1:16">
      <c r="A354" s="16"/>
      <c r="B354" s="14"/>
      <c r="C354" s="20" t="str">
        <f t="shared" si="50"/>
        <v/>
      </c>
      <c r="D354" s="12"/>
      <c r="E354" s="4"/>
      <c r="F354" s="13"/>
      <c r="G354" s="13"/>
      <c r="I354" s="37"/>
      <c r="K354" s="41" t="str">
        <f t="shared" si="44"/>
        <v/>
      </c>
      <c r="L354" s="44" t="str">
        <f t="shared" si="45"/>
        <v/>
      </c>
      <c r="M354" s="44" t="str">
        <f t="shared" si="46"/>
        <v/>
      </c>
      <c r="N354" s="44">
        <f t="shared" si="47"/>
        <v>0</v>
      </c>
      <c r="O354" s="44" t="str">
        <f t="shared" si="48"/>
        <v/>
      </c>
      <c r="P354" s="46">
        <f t="shared" si="49"/>
        <v>0</v>
      </c>
    </row>
    <row r="355" spans="1:16">
      <c r="A355" s="16"/>
      <c r="B355" s="14"/>
      <c r="C355" s="20" t="str">
        <f t="shared" si="50"/>
        <v/>
      </c>
      <c r="D355" s="12"/>
      <c r="E355" s="4"/>
      <c r="F355" s="13"/>
      <c r="G355" s="13"/>
      <c r="I355" s="37"/>
      <c r="K355" s="41" t="str">
        <f t="shared" si="44"/>
        <v/>
      </c>
      <c r="L355" s="44" t="str">
        <f t="shared" si="45"/>
        <v/>
      </c>
      <c r="M355" s="44" t="str">
        <f t="shared" si="46"/>
        <v/>
      </c>
      <c r="N355" s="44">
        <f t="shared" si="47"/>
        <v>0</v>
      </c>
      <c r="O355" s="44" t="str">
        <f t="shared" si="48"/>
        <v/>
      </c>
      <c r="P355" s="46">
        <f t="shared" si="49"/>
        <v>0</v>
      </c>
    </row>
    <row r="356" spans="1:16">
      <c r="A356" s="16"/>
      <c r="B356" s="14"/>
      <c r="C356" s="20" t="str">
        <f t="shared" si="50"/>
        <v/>
      </c>
      <c r="D356" s="12"/>
      <c r="E356" s="4"/>
      <c r="F356" s="13"/>
      <c r="G356" s="13"/>
      <c r="I356" s="37"/>
      <c r="K356" s="41" t="str">
        <f t="shared" si="44"/>
        <v/>
      </c>
      <c r="L356" s="44" t="str">
        <f t="shared" si="45"/>
        <v/>
      </c>
      <c r="M356" s="44" t="str">
        <f t="shared" si="46"/>
        <v/>
      </c>
      <c r="N356" s="44">
        <f t="shared" si="47"/>
        <v>0</v>
      </c>
      <c r="O356" s="44" t="str">
        <f t="shared" si="48"/>
        <v/>
      </c>
      <c r="P356" s="46">
        <f t="shared" si="49"/>
        <v>0</v>
      </c>
    </row>
    <row r="357" spans="1:16">
      <c r="A357" s="16"/>
      <c r="B357" s="14"/>
      <c r="C357" s="20" t="str">
        <f t="shared" si="50"/>
        <v/>
      </c>
      <c r="D357" s="12"/>
      <c r="E357" s="4"/>
      <c r="F357" s="13"/>
      <c r="G357" s="13"/>
      <c r="I357" s="37"/>
      <c r="K357" s="41" t="str">
        <f t="shared" si="44"/>
        <v/>
      </c>
      <c r="L357" s="44" t="str">
        <f t="shared" si="45"/>
        <v/>
      </c>
      <c r="M357" s="44" t="str">
        <f t="shared" si="46"/>
        <v/>
      </c>
      <c r="N357" s="44">
        <f t="shared" si="47"/>
        <v>0</v>
      </c>
      <c r="O357" s="44" t="str">
        <f t="shared" si="48"/>
        <v/>
      </c>
      <c r="P357" s="46">
        <f t="shared" si="49"/>
        <v>0</v>
      </c>
    </row>
    <row r="358" spans="1:16">
      <c r="A358" s="16"/>
      <c r="B358" s="14"/>
      <c r="C358" s="20" t="str">
        <f t="shared" si="50"/>
        <v/>
      </c>
      <c r="D358" s="12"/>
      <c r="E358" s="4"/>
      <c r="F358" s="13"/>
      <c r="G358" s="13"/>
      <c r="I358" s="37"/>
      <c r="K358" s="41" t="str">
        <f t="shared" si="44"/>
        <v/>
      </c>
      <c r="L358" s="44" t="str">
        <f t="shared" si="45"/>
        <v/>
      </c>
      <c r="M358" s="44" t="str">
        <f t="shared" si="46"/>
        <v/>
      </c>
      <c r="N358" s="44">
        <f t="shared" si="47"/>
        <v>0</v>
      </c>
      <c r="O358" s="44" t="str">
        <f t="shared" si="48"/>
        <v/>
      </c>
      <c r="P358" s="46">
        <f t="shared" si="49"/>
        <v>0</v>
      </c>
    </row>
    <row r="359" spans="1:16">
      <c r="A359" s="16"/>
      <c r="B359" s="14"/>
      <c r="C359" s="20" t="str">
        <f t="shared" si="50"/>
        <v/>
      </c>
      <c r="D359" s="12"/>
      <c r="E359" s="4"/>
      <c r="F359" s="13"/>
      <c r="G359" s="13"/>
      <c r="I359" s="37"/>
      <c r="K359" s="41" t="str">
        <f t="shared" si="44"/>
        <v/>
      </c>
      <c r="L359" s="44" t="str">
        <f t="shared" si="45"/>
        <v/>
      </c>
      <c r="M359" s="44" t="str">
        <f t="shared" si="46"/>
        <v/>
      </c>
      <c r="N359" s="44">
        <f t="shared" si="47"/>
        <v>0</v>
      </c>
      <c r="O359" s="44" t="str">
        <f t="shared" si="48"/>
        <v/>
      </c>
      <c r="P359" s="46">
        <f t="shared" si="49"/>
        <v>0</v>
      </c>
    </row>
    <row r="360" spans="1:16">
      <c r="A360" s="16"/>
      <c r="B360" s="14"/>
      <c r="C360" s="20" t="str">
        <f t="shared" si="50"/>
        <v/>
      </c>
      <c r="D360" s="12"/>
      <c r="E360" s="4"/>
      <c r="F360" s="13"/>
      <c r="G360" s="13"/>
      <c r="I360" s="37"/>
      <c r="K360" s="41" t="str">
        <f t="shared" si="44"/>
        <v/>
      </c>
      <c r="L360" s="44" t="str">
        <f t="shared" si="45"/>
        <v/>
      </c>
      <c r="M360" s="44" t="str">
        <f t="shared" si="46"/>
        <v/>
      </c>
      <c r="N360" s="44">
        <f t="shared" si="47"/>
        <v>0</v>
      </c>
      <c r="O360" s="44" t="str">
        <f t="shared" si="48"/>
        <v/>
      </c>
      <c r="P360" s="46">
        <f t="shared" si="49"/>
        <v>0</v>
      </c>
    </row>
    <row r="361" spans="1:16">
      <c r="A361" s="16"/>
      <c r="B361" s="14"/>
      <c r="C361" s="20" t="str">
        <f t="shared" si="50"/>
        <v/>
      </c>
      <c r="D361" s="12"/>
      <c r="E361" s="4"/>
      <c r="F361" s="13"/>
      <c r="G361" s="13"/>
      <c r="I361" s="37"/>
      <c r="K361" s="41" t="str">
        <f t="shared" si="44"/>
        <v/>
      </c>
      <c r="L361" s="44" t="str">
        <f t="shared" si="45"/>
        <v/>
      </c>
      <c r="M361" s="44" t="str">
        <f t="shared" si="46"/>
        <v/>
      </c>
      <c r="N361" s="44">
        <f t="shared" si="47"/>
        <v>0</v>
      </c>
      <c r="O361" s="44" t="str">
        <f t="shared" si="48"/>
        <v/>
      </c>
      <c r="P361" s="46">
        <f t="shared" si="49"/>
        <v>0</v>
      </c>
    </row>
    <row r="362" spans="1:16">
      <c r="A362" s="16"/>
      <c r="B362" s="14"/>
      <c r="C362" s="20" t="str">
        <f t="shared" si="50"/>
        <v/>
      </c>
      <c r="D362" s="12"/>
      <c r="E362" s="4"/>
      <c r="F362" s="13"/>
      <c r="G362" s="13"/>
      <c r="I362" s="37"/>
      <c r="K362" s="41" t="str">
        <f t="shared" si="44"/>
        <v/>
      </c>
      <c r="L362" s="44" t="str">
        <f t="shared" si="45"/>
        <v/>
      </c>
      <c r="M362" s="44" t="str">
        <f t="shared" si="46"/>
        <v/>
      </c>
      <c r="N362" s="44">
        <f t="shared" si="47"/>
        <v>0</v>
      </c>
      <c r="O362" s="44" t="str">
        <f t="shared" si="48"/>
        <v/>
      </c>
      <c r="P362" s="46">
        <f t="shared" si="49"/>
        <v>0</v>
      </c>
    </row>
    <row r="363" spans="1:16">
      <c r="A363" s="16"/>
      <c r="B363" s="14"/>
      <c r="C363" s="20" t="str">
        <f t="shared" si="50"/>
        <v/>
      </c>
      <c r="D363" s="12"/>
      <c r="E363" s="4"/>
      <c r="F363" s="13"/>
      <c r="G363" s="13"/>
      <c r="I363" s="37"/>
      <c r="K363" s="41" t="str">
        <f t="shared" si="44"/>
        <v/>
      </c>
      <c r="L363" s="44" t="str">
        <f t="shared" si="45"/>
        <v/>
      </c>
      <c r="M363" s="44" t="str">
        <f t="shared" si="46"/>
        <v/>
      </c>
      <c r="N363" s="44">
        <f t="shared" si="47"/>
        <v>0</v>
      </c>
      <c r="O363" s="44" t="str">
        <f t="shared" si="48"/>
        <v/>
      </c>
      <c r="P363" s="46">
        <f t="shared" si="49"/>
        <v>0</v>
      </c>
    </row>
    <row r="364" spans="1:16">
      <c r="A364" s="16"/>
      <c r="B364" s="14"/>
      <c r="C364" s="20" t="str">
        <f t="shared" si="50"/>
        <v/>
      </c>
      <c r="D364" s="12"/>
      <c r="E364" s="4"/>
      <c r="F364" s="13"/>
      <c r="G364" s="13"/>
      <c r="I364" s="37"/>
      <c r="K364" s="41" t="str">
        <f t="shared" si="44"/>
        <v/>
      </c>
      <c r="L364" s="44" t="str">
        <f t="shared" si="45"/>
        <v/>
      </c>
      <c r="M364" s="44" t="str">
        <f t="shared" si="46"/>
        <v/>
      </c>
      <c r="N364" s="44">
        <f t="shared" si="47"/>
        <v>0</v>
      </c>
      <c r="O364" s="44" t="str">
        <f t="shared" si="48"/>
        <v/>
      </c>
      <c r="P364" s="46">
        <f t="shared" si="49"/>
        <v>0</v>
      </c>
    </row>
    <row r="365" spans="1:16">
      <c r="A365" s="16"/>
      <c r="B365" s="14"/>
      <c r="C365" s="20" t="str">
        <f t="shared" si="50"/>
        <v/>
      </c>
      <c r="D365" s="12"/>
      <c r="E365" s="4"/>
      <c r="F365" s="13"/>
      <c r="G365" s="13"/>
      <c r="I365" s="37"/>
      <c r="K365" s="41" t="str">
        <f t="shared" si="44"/>
        <v/>
      </c>
      <c r="L365" s="44" t="str">
        <f t="shared" si="45"/>
        <v/>
      </c>
      <c r="M365" s="44" t="str">
        <f t="shared" si="46"/>
        <v/>
      </c>
      <c r="N365" s="44">
        <f t="shared" si="47"/>
        <v>0</v>
      </c>
      <c r="O365" s="44" t="str">
        <f t="shared" si="48"/>
        <v/>
      </c>
      <c r="P365" s="46">
        <f t="shared" si="49"/>
        <v>0</v>
      </c>
    </row>
    <row r="366" spans="1:16">
      <c r="A366" s="16"/>
      <c r="B366" s="14"/>
      <c r="C366" s="20" t="str">
        <f t="shared" si="50"/>
        <v/>
      </c>
      <c r="D366" s="12"/>
      <c r="E366" s="4"/>
      <c r="F366" s="13"/>
      <c r="G366" s="13"/>
      <c r="I366" s="37"/>
      <c r="K366" s="41" t="str">
        <f t="shared" si="44"/>
        <v/>
      </c>
      <c r="L366" s="44" t="str">
        <f t="shared" si="45"/>
        <v/>
      </c>
      <c r="M366" s="44" t="str">
        <f t="shared" si="46"/>
        <v/>
      </c>
      <c r="N366" s="44">
        <f t="shared" si="47"/>
        <v>0</v>
      </c>
      <c r="O366" s="44" t="str">
        <f t="shared" si="48"/>
        <v/>
      </c>
      <c r="P366" s="46">
        <f t="shared" si="49"/>
        <v>0</v>
      </c>
    </row>
    <row r="367" spans="1:16">
      <c r="A367" s="16"/>
      <c r="B367" s="14"/>
      <c r="C367" s="20" t="str">
        <f t="shared" si="50"/>
        <v/>
      </c>
      <c r="D367" s="12"/>
      <c r="E367" s="4"/>
      <c r="F367" s="13"/>
      <c r="G367" s="13"/>
      <c r="I367" s="37"/>
      <c r="K367" s="41" t="str">
        <f t="shared" si="44"/>
        <v/>
      </c>
      <c r="L367" s="44" t="str">
        <f t="shared" si="45"/>
        <v/>
      </c>
      <c r="M367" s="44" t="str">
        <f t="shared" si="46"/>
        <v/>
      </c>
      <c r="N367" s="44">
        <f t="shared" si="47"/>
        <v>0</v>
      </c>
      <c r="O367" s="44" t="str">
        <f t="shared" si="48"/>
        <v/>
      </c>
      <c r="P367" s="46">
        <f t="shared" si="49"/>
        <v>0</v>
      </c>
    </row>
    <row r="368" spans="1:16">
      <c r="A368" s="16"/>
      <c r="B368" s="14"/>
      <c r="C368" s="20" t="str">
        <f t="shared" si="50"/>
        <v/>
      </c>
      <c r="D368" s="12"/>
      <c r="E368" s="4"/>
      <c r="F368" s="13"/>
      <c r="G368" s="13"/>
      <c r="I368" s="37"/>
      <c r="K368" s="41" t="str">
        <f t="shared" si="44"/>
        <v/>
      </c>
      <c r="L368" s="44" t="str">
        <f t="shared" si="45"/>
        <v/>
      </c>
      <c r="M368" s="44" t="str">
        <f t="shared" si="46"/>
        <v/>
      </c>
      <c r="N368" s="44">
        <f t="shared" si="47"/>
        <v>0</v>
      </c>
      <c r="O368" s="44" t="str">
        <f t="shared" si="48"/>
        <v/>
      </c>
      <c r="P368" s="46">
        <f t="shared" si="49"/>
        <v>0</v>
      </c>
    </row>
    <row r="369" spans="1:16">
      <c r="A369" s="16"/>
      <c r="B369" s="14"/>
      <c r="C369" s="20" t="str">
        <f t="shared" si="50"/>
        <v/>
      </c>
      <c r="D369" s="12"/>
      <c r="E369" s="4"/>
      <c r="F369" s="13"/>
      <c r="G369" s="13"/>
      <c r="I369" s="37"/>
      <c r="K369" s="41" t="str">
        <f t="shared" si="44"/>
        <v/>
      </c>
      <c r="L369" s="44" t="str">
        <f t="shared" si="45"/>
        <v/>
      </c>
      <c r="M369" s="44" t="str">
        <f t="shared" si="46"/>
        <v/>
      </c>
      <c r="N369" s="44">
        <f t="shared" si="47"/>
        <v>0</v>
      </c>
      <c r="O369" s="44" t="str">
        <f t="shared" si="48"/>
        <v/>
      </c>
      <c r="P369" s="46">
        <f t="shared" si="49"/>
        <v>0</v>
      </c>
    </row>
    <row r="370" spans="1:16">
      <c r="A370" s="16"/>
      <c r="B370" s="14"/>
      <c r="C370" s="20" t="str">
        <f t="shared" si="50"/>
        <v/>
      </c>
      <c r="D370" s="12"/>
      <c r="E370" s="4"/>
      <c r="F370" s="13"/>
      <c r="G370" s="13"/>
      <c r="I370" s="37"/>
      <c r="K370" s="41" t="str">
        <f t="shared" si="44"/>
        <v/>
      </c>
      <c r="L370" s="44" t="str">
        <f t="shared" si="45"/>
        <v/>
      </c>
      <c r="M370" s="44" t="str">
        <f t="shared" si="46"/>
        <v/>
      </c>
      <c r="N370" s="44">
        <f t="shared" si="47"/>
        <v>0</v>
      </c>
      <c r="O370" s="44" t="str">
        <f t="shared" si="48"/>
        <v/>
      </c>
      <c r="P370" s="46">
        <f t="shared" si="49"/>
        <v>0</v>
      </c>
    </row>
    <row r="371" spans="1:16">
      <c r="A371" s="16"/>
      <c r="B371" s="14"/>
      <c r="C371" s="20" t="str">
        <f t="shared" si="50"/>
        <v/>
      </c>
      <c r="D371" s="12"/>
      <c r="E371" s="4"/>
      <c r="F371" s="13"/>
      <c r="G371" s="13"/>
      <c r="I371" s="37"/>
      <c r="K371" s="41" t="str">
        <f t="shared" si="44"/>
        <v/>
      </c>
      <c r="L371" s="44" t="str">
        <f t="shared" si="45"/>
        <v/>
      </c>
      <c r="M371" s="44" t="str">
        <f t="shared" si="46"/>
        <v/>
      </c>
      <c r="N371" s="44">
        <f t="shared" si="47"/>
        <v>0</v>
      </c>
      <c r="O371" s="44" t="str">
        <f t="shared" si="48"/>
        <v/>
      </c>
      <c r="P371" s="46">
        <f t="shared" si="49"/>
        <v>0</v>
      </c>
    </row>
    <row r="372" spans="1:16">
      <c r="A372" s="16"/>
      <c r="B372" s="14"/>
      <c r="C372" s="20" t="str">
        <f t="shared" si="50"/>
        <v/>
      </c>
      <c r="D372" s="12"/>
      <c r="E372" s="4"/>
      <c r="F372" s="13"/>
      <c r="G372" s="13"/>
      <c r="I372" s="37"/>
      <c r="K372" s="41" t="str">
        <f t="shared" si="44"/>
        <v/>
      </c>
      <c r="L372" s="44" t="str">
        <f t="shared" si="45"/>
        <v/>
      </c>
      <c r="M372" s="44" t="str">
        <f t="shared" si="46"/>
        <v/>
      </c>
      <c r="N372" s="44">
        <f t="shared" si="47"/>
        <v>0</v>
      </c>
      <c r="O372" s="44" t="str">
        <f t="shared" si="48"/>
        <v/>
      </c>
      <c r="P372" s="46">
        <f t="shared" si="49"/>
        <v>0</v>
      </c>
    </row>
    <row r="373" spans="1:16">
      <c r="A373" s="16"/>
      <c r="B373" s="14"/>
      <c r="C373" s="20" t="str">
        <f t="shared" si="50"/>
        <v/>
      </c>
      <c r="D373" s="12"/>
      <c r="E373" s="4"/>
      <c r="F373" s="13"/>
      <c r="G373" s="13"/>
      <c r="I373" s="37"/>
      <c r="K373" s="41" t="str">
        <f t="shared" si="44"/>
        <v/>
      </c>
      <c r="L373" s="44" t="str">
        <f t="shared" si="45"/>
        <v/>
      </c>
      <c r="M373" s="44" t="str">
        <f t="shared" si="46"/>
        <v/>
      </c>
      <c r="N373" s="44">
        <f t="shared" si="47"/>
        <v>0</v>
      </c>
      <c r="O373" s="44" t="str">
        <f t="shared" si="48"/>
        <v/>
      </c>
      <c r="P373" s="46">
        <f t="shared" si="49"/>
        <v>0</v>
      </c>
    </row>
    <row r="374" spans="1:16">
      <c r="A374" s="16"/>
      <c r="B374" s="14"/>
      <c r="C374" s="20" t="str">
        <f t="shared" si="50"/>
        <v/>
      </c>
      <c r="D374" s="12"/>
      <c r="E374" s="4"/>
      <c r="F374" s="13"/>
      <c r="G374" s="13"/>
      <c r="I374" s="37"/>
      <c r="K374" s="41" t="str">
        <f t="shared" si="44"/>
        <v/>
      </c>
      <c r="L374" s="44" t="str">
        <f t="shared" si="45"/>
        <v/>
      </c>
      <c r="M374" s="44" t="str">
        <f t="shared" si="46"/>
        <v/>
      </c>
      <c r="N374" s="44">
        <f t="shared" si="47"/>
        <v>0</v>
      </c>
      <c r="O374" s="44" t="str">
        <f t="shared" si="48"/>
        <v/>
      </c>
      <c r="P374" s="46">
        <f t="shared" si="49"/>
        <v>0</v>
      </c>
    </row>
    <row r="375" spans="1:16">
      <c r="A375" s="16"/>
      <c r="B375" s="14"/>
      <c r="C375" s="20" t="str">
        <f t="shared" si="50"/>
        <v/>
      </c>
      <c r="D375" s="12"/>
      <c r="E375" s="4"/>
      <c r="F375" s="13"/>
      <c r="G375" s="13"/>
      <c r="I375" s="37"/>
      <c r="K375" s="41" t="str">
        <f t="shared" si="44"/>
        <v/>
      </c>
      <c r="L375" s="44" t="str">
        <f t="shared" si="45"/>
        <v/>
      </c>
      <c r="M375" s="44" t="str">
        <f t="shared" si="46"/>
        <v/>
      </c>
      <c r="N375" s="44">
        <f t="shared" si="47"/>
        <v>0</v>
      </c>
      <c r="O375" s="44" t="str">
        <f t="shared" si="48"/>
        <v/>
      </c>
      <c r="P375" s="46">
        <f t="shared" si="49"/>
        <v>0</v>
      </c>
    </row>
    <row r="376" spans="1:16">
      <c r="A376" s="16"/>
      <c r="B376" s="14"/>
      <c r="C376" s="20" t="str">
        <f t="shared" si="50"/>
        <v/>
      </c>
      <c r="D376" s="12"/>
      <c r="E376" s="4"/>
      <c r="F376" s="13"/>
      <c r="G376" s="13"/>
      <c r="I376" s="37"/>
      <c r="K376" s="41" t="str">
        <f t="shared" si="44"/>
        <v/>
      </c>
      <c r="L376" s="44" t="str">
        <f t="shared" si="45"/>
        <v/>
      </c>
      <c r="M376" s="44" t="str">
        <f t="shared" si="46"/>
        <v/>
      </c>
      <c r="N376" s="44">
        <f t="shared" si="47"/>
        <v>0</v>
      </c>
      <c r="O376" s="44" t="str">
        <f t="shared" si="48"/>
        <v/>
      </c>
      <c r="P376" s="46">
        <f t="shared" si="49"/>
        <v>0</v>
      </c>
    </row>
    <row r="377" spans="1:16">
      <c r="A377" s="16"/>
      <c r="B377" s="14"/>
      <c r="C377" s="20" t="str">
        <f t="shared" si="50"/>
        <v/>
      </c>
      <c r="D377" s="12"/>
      <c r="E377" s="4"/>
      <c r="F377" s="13"/>
      <c r="G377" s="13"/>
      <c r="I377" s="37"/>
      <c r="K377" s="41" t="str">
        <f t="shared" si="44"/>
        <v/>
      </c>
      <c r="L377" s="44" t="str">
        <f t="shared" si="45"/>
        <v/>
      </c>
      <c r="M377" s="44" t="str">
        <f t="shared" si="46"/>
        <v/>
      </c>
      <c r="N377" s="44">
        <f t="shared" si="47"/>
        <v>0</v>
      </c>
      <c r="O377" s="44" t="str">
        <f t="shared" si="48"/>
        <v/>
      </c>
      <c r="P377" s="46">
        <f t="shared" si="49"/>
        <v>0</v>
      </c>
    </row>
    <row r="378" spans="1:16">
      <c r="A378" s="16"/>
      <c r="B378" s="14"/>
      <c r="C378" s="20" t="str">
        <f t="shared" si="50"/>
        <v/>
      </c>
      <c r="D378" s="12"/>
      <c r="E378" s="4"/>
      <c r="F378" s="13"/>
      <c r="G378" s="13"/>
      <c r="I378" s="37"/>
      <c r="K378" s="41" t="str">
        <f t="shared" si="44"/>
        <v/>
      </c>
      <c r="L378" s="44" t="str">
        <f t="shared" si="45"/>
        <v/>
      </c>
      <c r="M378" s="44" t="str">
        <f t="shared" si="46"/>
        <v/>
      </c>
      <c r="N378" s="44">
        <f t="shared" si="47"/>
        <v>0</v>
      </c>
      <c r="O378" s="44" t="str">
        <f t="shared" si="48"/>
        <v/>
      </c>
      <c r="P378" s="46">
        <f t="shared" si="49"/>
        <v>0</v>
      </c>
    </row>
    <row r="379" spans="1:16">
      <c r="A379" s="16"/>
      <c r="B379" s="14"/>
      <c r="C379" s="20" t="str">
        <f t="shared" si="50"/>
        <v/>
      </c>
      <c r="D379" s="12"/>
      <c r="E379" s="4"/>
      <c r="F379" s="13"/>
      <c r="G379" s="13"/>
      <c r="I379" s="37"/>
      <c r="K379" s="41" t="str">
        <f t="shared" si="44"/>
        <v/>
      </c>
      <c r="L379" s="44" t="str">
        <f t="shared" si="45"/>
        <v/>
      </c>
      <c r="M379" s="44" t="str">
        <f t="shared" si="46"/>
        <v/>
      </c>
      <c r="N379" s="44">
        <f t="shared" si="47"/>
        <v>0</v>
      </c>
      <c r="O379" s="44" t="str">
        <f t="shared" si="48"/>
        <v/>
      </c>
      <c r="P379" s="46">
        <f t="shared" si="49"/>
        <v>0</v>
      </c>
    </row>
    <row r="380" spans="1:16">
      <c r="A380" s="16"/>
      <c r="B380" s="14"/>
      <c r="C380" s="20" t="str">
        <f t="shared" si="50"/>
        <v/>
      </c>
      <c r="D380" s="12"/>
      <c r="E380" s="4"/>
      <c r="F380" s="13"/>
      <c r="G380" s="13"/>
      <c r="I380" s="37"/>
      <c r="K380" s="41" t="str">
        <f t="shared" si="44"/>
        <v/>
      </c>
      <c r="L380" s="44" t="str">
        <f t="shared" si="45"/>
        <v/>
      </c>
      <c r="M380" s="44" t="str">
        <f t="shared" si="46"/>
        <v/>
      </c>
      <c r="N380" s="44">
        <f t="shared" si="47"/>
        <v>0</v>
      </c>
      <c r="O380" s="44" t="str">
        <f t="shared" si="48"/>
        <v/>
      </c>
      <c r="P380" s="46">
        <f t="shared" si="49"/>
        <v>0</v>
      </c>
    </row>
    <row r="381" spans="1:16">
      <c r="A381" s="16"/>
      <c r="B381" s="14"/>
      <c r="C381" s="20" t="str">
        <f t="shared" si="50"/>
        <v/>
      </c>
      <c r="D381" s="12"/>
      <c r="E381" s="4"/>
      <c r="F381" s="13"/>
      <c r="G381" s="13"/>
      <c r="I381" s="37"/>
      <c r="K381" s="41" t="str">
        <f t="shared" si="44"/>
        <v/>
      </c>
      <c r="L381" s="44" t="str">
        <f t="shared" si="45"/>
        <v/>
      </c>
      <c r="M381" s="44" t="str">
        <f t="shared" si="46"/>
        <v/>
      </c>
      <c r="N381" s="44">
        <f t="shared" si="47"/>
        <v>0</v>
      </c>
      <c r="O381" s="44" t="str">
        <f t="shared" si="48"/>
        <v/>
      </c>
      <c r="P381" s="46">
        <f t="shared" si="49"/>
        <v>0</v>
      </c>
    </row>
    <row r="382" spans="1:16">
      <c r="A382" s="16"/>
      <c r="B382" s="14"/>
      <c r="C382" s="20" t="str">
        <f t="shared" si="50"/>
        <v/>
      </c>
      <c r="D382" s="12"/>
      <c r="E382" s="4"/>
      <c r="F382" s="13"/>
      <c r="G382" s="13"/>
      <c r="I382" s="37"/>
      <c r="K382" s="41" t="str">
        <f t="shared" ref="K382:K445" si="51">IF(ISERROR(CONCATENATE(LEFT(L382,3),MID(L382,(FIND(",",L382)+2),3))),"",CONCATENATE(LEFT(L382,3),MID(L382,(FIND(",",L382)+2),3)))</f>
        <v/>
      </c>
      <c r="L382" s="44" t="str">
        <f t="shared" ref="L382:L445" si="52">IF(LEN(B383)&lt;1,"",B383)</f>
        <v/>
      </c>
      <c r="M382" s="44" t="str">
        <f t="shared" ref="M382:M445" si="53">IF(LEN(C382)&lt;1,"",C382)</f>
        <v/>
      </c>
      <c r="N382" s="44">
        <f t="shared" ref="N382:N445" si="54">D383</f>
        <v>0</v>
      </c>
      <c r="O382" s="44" t="str">
        <f t="shared" ref="O382:O445" si="55">IF(LEN(E382)&lt;1,"",E382)</f>
        <v/>
      </c>
      <c r="P382" s="46">
        <f t="shared" ref="P382:P445" si="56">G382</f>
        <v>0</v>
      </c>
    </row>
    <row r="383" spans="1:16">
      <c r="A383" s="16"/>
      <c r="B383" s="14"/>
      <c r="C383" s="20" t="str">
        <f t="shared" si="50"/>
        <v/>
      </c>
      <c r="D383" s="12"/>
      <c r="E383" s="4"/>
      <c r="F383" s="13"/>
      <c r="G383" s="13"/>
      <c r="I383" s="37"/>
      <c r="K383" s="41" t="str">
        <f t="shared" si="51"/>
        <v/>
      </c>
      <c r="L383" s="44" t="str">
        <f t="shared" si="52"/>
        <v/>
      </c>
      <c r="M383" s="44" t="str">
        <f t="shared" si="53"/>
        <v/>
      </c>
      <c r="N383" s="44">
        <f t="shared" si="54"/>
        <v>0</v>
      </c>
      <c r="O383" s="44" t="str">
        <f t="shared" si="55"/>
        <v/>
      </c>
      <c r="P383" s="46">
        <f t="shared" si="56"/>
        <v>0</v>
      </c>
    </row>
    <row r="384" spans="1:16">
      <c r="A384" s="16"/>
      <c r="B384" s="14"/>
      <c r="C384" s="20" t="str">
        <f t="shared" si="50"/>
        <v/>
      </c>
      <c r="D384" s="12"/>
      <c r="E384" s="4"/>
      <c r="F384" s="13"/>
      <c r="G384" s="13"/>
      <c r="I384" s="37"/>
      <c r="K384" s="41" t="str">
        <f t="shared" si="51"/>
        <v/>
      </c>
      <c r="L384" s="44" t="str">
        <f t="shared" si="52"/>
        <v/>
      </c>
      <c r="M384" s="44" t="str">
        <f t="shared" si="53"/>
        <v/>
      </c>
      <c r="N384" s="44">
        <f t="shared" si="54"/>
        <v>0</v>
      </c>
      <c r="O384" s="44" t="str">
        <f t="shared" si="55"/>
        <v/>
      </c>
      <c r="P384" s="46">
        <f t="shared" si="56"/>
        <v>0</v>
      </c>
    </row>
    <row r="385" spans="1:16">
      <c r="A385" s="16"/>
      <c r="B385" s="14"/>
      <c r="C385" s="20" t="str">
        <f t="shared" si="50"/>
        <v/>
      </c>
      <c r="D385" s="12"/>
      <c r="E385" s="4"/>
      <c r="F385" s="13"/>
      <c r="G385" s="13"/>
      <c r="I385" s="37"/>
      <c r="K385" s="41" t="str">
        <f t="shared" si="51"/>
        <v/>
      </c>
      <c r="L385" s="44" t="str">
        <f t="shared" si="52"/>
        <v/>
      </c>
      <c r="M385" s="44" t="str">
        <f t="shared" si="53"/>
        <v/>
      </c>
      <c r="N385" s="44">
        <f t="shared" si="54"/>
        <v>0</v>
      </c>
      <c r="O385" s="44" t="str">
        <f t="shared" si="55"/>
        <v/>
      </c>
      <c r="P385" s="46">
        <f t="shared" si="56"/>
        <v>0</v>
      </c>
    </row>
    <row r="386" spans="1:16">
      <c r="A386" s="16"/>
      <c r="B386" s="14"/>
      <c r="C386" s="20" t="str">
        <f t="shared" si="50"/>
        <v/>
      </c>
      <c r="D386" s="12"/>
      <c r="E386" s="4"/>
      <c r="F386" s="13"/>
      <c r="G386" s="13"/>
      <c r="I386" s="37"/>
      <c r="K386" s="41" t="str">
        <f t="shared" si="51"/>
        <v/>
      </c>
      <c r="L386" s="44" t="str">
        <f t="shared" si="52"/>
        <v/>
      </c>
      <c r="M386" s="44" t="str">
        <f t="shared" si="53"/>
        <v/>
      </c>
      <c r="N386" s="44">
        <f t="shared" si="54"/>
        <v>0</v>
      </c>
      <c r="O386" s="44" t="str">
        <f t="shared" si="55"/>
        <v/>
      </c>
      <c r="P386" s="46">
        <f t="shared" si="56"/>
        <v>0</v>
      </c>
    </row>
    <row r="387" spans="1:16">
      <c r="A387" s="16"/>
      <c r="B387" s="14"/>
      <c r="C387" s="20" t="str">
        <f t="shared" ref="C387:C450" si="57">IF(AND(E387="M",F387&lt;&gt;""),LOOKUP(F387,$Q$1:$Q$100,$R$1:$R$100),IF(AND(E387="F",F387&lt;&gt;""),LOOKUP(F387,$Q$1:$Q$100,$S$1:$S$100),""))</f>
        <v/>
      </c>
      <c r="D387" s="12"/>
      <c r="E387" s="4"/>
      <c r="F387" s="13"/>
      <c r="G387" s="13"/>
      <c r="I387" s="37"/>
      <c r="K387" s="41" t="str">
        <f t="shared" si="51"/>
        <v/>
      </c>
      <c r="L387" s="44" t="str">
        <f t="shared" si="52"/>
        <v/>
      </c>
      <c r="M387" s="44" t="str">
        <f t="shared" si="53"/>
        <v/>
      </c>
      <c r="N387" s="44">
        <f t="shared" si="54"/>
        <v>0</v>
      </c>
      <c r="O387" s="44" t="str">
        <f t="shared" si="55"/>
        <v/>
      </c>
      <c r="P387" s="46">
        <f t="shared" si="56"/>
        <v>0</v>
      </c>
    </row>
    <row r="388" spans="1:16">
      <c r="A388" s="16"/>
      <c r="B388" s="14"/>
      <c r="C388" s="20" t="str">
        <f t="shared" si="57"/>
        <v/>
      </c>
      <c r="D388" s="12"/>
      <c r="E388" s="4"/>
      <c r="F388" s="13"/>
      <c r="G388" s="13"/>
      <c r="I388" s="37"/>
      <c r="K388" s="41" t="str">
        <f t="shared" si="51"/>
        <v/>
      </c>
      <c r="L388" s="44" t="str">
        <f t="shared" si="52"/>
        <v/>
      </c>
      <c r="M388" s="44" t="str">
        <f t="shared" si="53"/>
        <v/>
      </c>
      <c r="N388" s="44">
        <f t="shared" si="54"/>
        <v>0</v>
      </c>
      <c r="O388" s="44" t="str">
        <f t="shared" si="55"/>
        <v/>
      </c>
      <c r="P388" s="46">
        <f t="shared" si="56"/>
        <v>0</v>
      </c>
    </row>
    <row r="389" spans="1:16">
      <c r="A389" s="16"/>
      <c r="B389" s="14"/>
      <c r="C389" s="20" t="str">
        <f t="shared" si="57"/>
        <v/>
      </c>
      <c r="D389" s="12"/>
      <c r="E389" s="4"/>
      <c r="F389" s="13"/>
      <c r="G389" s="13"/>
      <c r="I389" s="37"/>
      <c r="K389" s="41" t="str">
        <f t="shared" si="51"/>
        <v/>
      </c>
      <c r="L389" s="44" t="str">
        <f t="shared" si="52"/>
        <v/>
      </c>
      <c r="M389" s="44" t="str">
        <f t="shared" si="53"/>
        <v/>
      </c>
      <c r="N389" s="44">
        <f t="shared" si="54"/>
        <v>0</v>
      </c>
      <c r="O389" s="44" t="str">
        <f t="shared" si="55"/>
        <v/>
      </c>
      <c r="P389" s="46">
        <f t="shared" si="56"/>
        <v>0</v>
      </c>
    </row>
    <row r="390" spans="1:16">
      <c r="A390" s="16"/>
      <c r="B390" s="14"/>
      <c r="C390" s="20" t="str">
        <f t="shared" si="57"/>
        <v/>
      </c>
      <c r="D390" s="12"/>
      <c r="E390" s="4"/>
      <c r="F390" s="13"/>
      <c r="G390" s="13"/>
      <c r="I390" s="37"/>
      <c r="K390" s="41" t="str">
        <f t="shared" si="51"/>
        <v/>
      </c>
      <c r="L390" s="44" t="str">
        <f t="shared" si="52"/>
        <v/>
      </c>
      <c r="M390" s="44" t="str">
        <f t="shared" si="53"/>
        <v/>
      </c>
      <c r="N390" s="44">
        <f t="shared" si="54"/>
        <v>0</v>
      </c>
      <c r="O390" s="44" t="str">
        <f t="shared" si="55"/>
        <v/>
      </c>
      <c r="P390" s="46">
        <f t="shared" si="56"/>
        <v>0</v>
      </c>
    </row>
    <row r="391" spans="1:16">
      <c r="A391" s="16"/>
      <c r="B391" s="14"/>
      <c r="C391" s="20" t="str">
        <f t="shared" si="57"/>
        <v/>
      </c>
      <c r="D391" s="12"/>
      <c r="E391" s="4"/>
      <c r="F391" s="13"/>
      <c r="G391" s="13"/>
      <c r="I391" s="37"/>
      <c r="K391" s="41" t="str">
        <f t="shared" si="51"/>
        <v/>
      </c>
      <c r="L391" s="44" t="str">
        <f t="shared" si="52"/>
        <v/>
      </c>
      <c r="M391" s="44" t="str">
        <f t="shared" si="53"/>
        <v/>
      </c>
      <c r="N391" s="44">
        <f t="shared" si="54"/>
        <v>0</v>
      </c>
      <c r="O391" s="44" t="str">
        <f t="shared" si="55"/>
        <v/>
      </c>
      <c r="P391" s="46">
        <f t="shared" si="56"/>
        <v>0</v>
      </c>
    </row>
    <row r="392" spans="1:16">
      <c r="A392" s="16"/>
      <c r="B392" s="14"/>
      <c r="C392" s="20" t="str">
        <f t="shared" si="57"/>
        <v/>
      </c>
      <c r="D392" s="12"/>
      <c r="E392" s="4"/>
      <c r="F392" s="13"/>
      <c r="G392" s="13"/>
      <c r="I392" s="37"/>
      <c r="K392" s="41" t="str">
        <f t="shared" si="51"/>
        <v/>
      </c>
      <c r="L392" s="44" t="str">
        <f t="shared" si="52"/>
        <v/>
      </c>
      <c r="M392" s="44" t="str">
        <f t="shared" si="53"/>
        <v/>
      </c>
      <c r="N392" s="44">
        <f t="shared" si="54"/>
        <v>0</v>
      </c>
      <c r="O392" s="44" t="str">
        <f t="shared" si="55"/>
        <v/>
      </c>
      <c r="P392" s="46">
        <f t="shared" si="56"/>
        <v>0</v>
      </c>
    </row>
    <row r="393" spans="1:16">
      <c r="A393" s="16"/>
      <c r="B393" s="14"/>
      <c r="C393" s="20" t="str">
        <f t="shared" si="57"/>
        <v/>
      </c>
      <c r="D393" s="12"/>
      <c r="E393" s="4"/>
      <c r="F393" s="13"/>
      <c r="G393" s="13"/>
      <c r="I393" s="37"/>
      <c r="K393" s="41" t="str">
        <f t="shared" si="51"/>
        <v/>
      </c>
      <c r="L393" s="44" t="str">
        <f t="shared" si="52"/>
        <v/>
      </c>
      <c r="M393" s="44" t="str">
        <f t="shared" si="53"/>
        <v/>
      </c>
      <c r="N393" s="44">
        <f t="shared" si="54"/>
        <v>0</v>
      </c>
      <c r="O393" s="44" t="str">
        <f t="shared" si="55"/>
        <v/>
      </c>
      <c r="P393" s="46">
        <f t="shared" si="56"/>
        <v>0</v>
      </c>
    </row>
    <row r="394" spans="1:16">
      <c r="A394" s="16"/>
      <c r="B394" s="14"/>
      <c r="C394" s="20" t="str">
        <f t="shared" si="57"/>
        <v/>
      </c>
      <c r="D394" s="12"/>
      <c r="E394" s="4"/>
      <c r="F394" s="13"/>
      <c r="G394" s="13"/>
      <c r="I394" s="37"/>
      <c r="K394" s="41" t="str">
        <f t="shared" si="51"/>
        <v/>
      </c>
      <c r="L394" s="44" t="str">
        <f t="shared" si="52"/>
        <v/>
      </c>
      <c r="M394" s="44" t="str">
        <f t="shared" si="53"/>
        <v/>
      </c>
      <c r="N394" s="44">
        <f t="shared" si="54"/>
        <v>0</v>
      </c>
      <c r="O394" s="44" t="str">
        <f t="shared" si="55"/>
        <v/>
      </c>
      <c r="P394" s="46">
        <f t="shared" si="56"/>
        <v>0</v>
      </c>
    </row>
    <row r="395" spans="1:16">
      <c r="A395" s="16"/>
      <c r="B395" s="14"/>
      <c r="C395" s="20" t="str">
        <f t="shared" si="57"/>
        <v/>
      </c>
      <c r="D395" s="12"/>
      <c r="E395" s="4"/>
      <c r="F395" s="13"/>
      <c r="G395" s="13"/>
      <c r="I395" s="37"/>
      <c r="K395" s="41" t="str">
        <f t="shared" si="51"/>
        <v/>
      </c>
      <c r="L395" s="44" t="str">
        <f t="shared" si="52"/>
        <v/>
      </c>
      <c r="M395" s="44" t="str">
        <f t="shared" si="53"/>
        <v/>
      </c>
      <c r="N395" s="44">
        <f t="shared" si="54"/>
        <v>0</v>
      </c>
      <c r="O395" s="44" t="str">
        <f t="shared" si="55"/>
        <v/>
      </c>
      <c r="P395" s="46">
        <f t="shared" si="56"/>
        <v>0</v>
      </c>
    </row>
    <row r="396" spans="1:16">
      <c r="A396" s="16"/>
      <c r="B396" s="14"/>
      <c r="C396" s="20" t="str">
        <f t="shared" si="57"/>
        <v/>
      </c>
      <c r="D396" s="12"/>
      <c r="E396" s="4"/>
      <c r="F396" s="13"/>
      <c r="G396" s="13"/>
      <c r="I396" s="37"/>
      <c r="K396" s="41" t="str">
        <f t="shared" si="51"/>
        <v/>
      </c>
      <c r="L396" s="44" t="str">
        <f t="shared" si="52"/>
        <v/>
      </c>
      <c r="M396" s="44" t="str">
        <f t="shared" si="53"/>
        <v/>
      </c>
      <c r="N396" s="44">
        <f t="shared" si="54"/>
        <v>0</v>
      </c>
      <c r="O396" s="44" t="str">
        <f t="shared" si="55"/>
        <v/>
      </c>
      <c r="P396" s="46">
        <f t="shared" si="56"/>
        <v>0</v>
      </c>
    </row>
    <row r="397" spans="1:16">
      <c r="A397" s="16"/>
      <c r="B397" s="14"/>
      <c r="C397" s="20" t="str">
        <f t="shared" si="57"/>
        <v/>
      </c>
      <c r="D397" s="12"/>
      <c r="E397" s="4"/>
      <c r="F397" s="13"/>
      <c r="G397" s="13"/>
      <c r="I397" s="37"/>
      <c r="K397" s="41" t="str">
        <f t="shared" si="51"/>
        <v/>
      </c>
      <c r="L397" s="44" t="str">
        <f t="shared" si="52"/>
        <v/>
      </c>
      <c r="M397" s="44" t="str">
        <f t="shared" si="53"/>
        <v/>
      </c>
      <c r="N397" s="44">
        <f t="shared" si="54"/>
        <v>0</v>
      </c>
      <c r="O397" s="44" t="str">
        <f t="shared" si="55"/>
        <v/>
      </c>
      <c r="P397" s="46">
        <f t="shared" si="56"/>
        <v>0</v>
      </c>
    </row>
    <row r="398" spans="1:16">
      <c r="A398" s="16"/>
      <c r="B398" s="14"/>
      <c r="C398" s="20" t="str">
        <f t="shared" si="57"/>
        <v/>
      </c>
      <c r="D398" s="12"/>
      <c r="E398" s="4"/>
      <c r="F398" s="13"/>
      <c r="G398" s="13"/>
      <c r="I398" s="37"/>
      <c r="K398" s="41" t="str">
        <f t="shared" si="51"/>
        <v/>
      </c>
      <c r="L398" s="44" t="str">
        <f t="shared" si="52"/>
        <v/>
      </c>
      <c r="M398" s="44" t="str">
        <f t="shared" si="53"/>
        <v/>
      </c>
      <c r="N398" s="44">
        <f t="shared" si="54"/>
        <v>0</v>
      </c>
      <c r="O398" s="44" t="str">
        <f t="shared" si="55"/>
        <v/>
      </c>
      <c r="P398" s="46">
        <f t="shared" si="56"/>
        <v>0</v>
      </c>
    </row>
    <row r="399" spans="1:16">
      <c r="A399" s="16"/>
      <c r="B399" s="14"/>
      <c r="C399" s="20" t="str">
        <f t="shared" si="57"/>
        <v/>
      </c>
      <c r="D399" s="12"/>
      <c r="E399" s="4"/>
      <c r="F399" s="13"/>
      <c r="G399" s="13"/>
      <c r="I399" s="37"/>
      <c r="K399" s="41" t="str">
        <f t="shared" si="51"/>
        <v/>
      </c>
      <c r="L399" s="44" t="str">
        <f t="shared" si="52"/>
        <v/>
      </c>
      <c r="M399" s="44" t="str">
        <f t="shared" si="53"/>
        <v/>
      </c>
      <c r="N399" s="44">
        <f t="shared" si="54"/>
        <v>0</v>
      </c>
      <c r="O399" s="44" t="str">
        <f t="shared" si="55"/>
        <v/>
      </c>
      <c r="P399" s="46">
        <f t="shared" si="56"/>
        <v>0</v>
      </c>
    </row>
    <row r="400" spans="1:16">
      <c r="A400" s="16"/>
      <c r="B400" s="14"/>
      <c r="C400" s="20" t="str">
        <f t="shared" si="57"/>
        <v/>
      </c>
      <c r="D400" s="12"/>
      <c r="E400" s="4"/>
      <c r="F400" s="13"/>
      <c r="G400" s="13"/>
      <c r="I400" s="37"/>
      <c r="K400" s="41" t="str">
        <f t="shared" si="51"/>
        <v/>
      </c>
      <c r="L400" s="44" t="str">
        <f t="shared" si="52"/>
        <v/>
      </c>
      <c r="M400" s="44" t="str">
        <f t="shared" si="53"/>
        <v/>
      </c>
      <c r="N400" s="44">
        <f t="shared" si="54"/>
        <v>0</v>
      </c>
      <c r="O400" s="44" t="str">
        <f t="shared" si="55"/>
        <v/>
      </c>
      <c r="P400" s="46">
        <f t="shared" si="56"/>
        <v>0</v>
      </c>
    </row>
    <row r="401" spans="1:16">
      <c r="A401" s="16"/>
      <c r="B401" s="14"/>
      <c r="C401" s="20" t="str">
        <f t="shared" si="57"/>
        <v/>
      </c>
      <c r="D401" s="12"/>
      <c r="E401" s="4"/>
      <c r="F401" s="13"/>
      <c r="G401" s="13"/>
      <c r="I401" s="37"/>
      <c r="K401" s="41" t="str">
        <f t="shared" si="51"/>
        <v/>
      </c>
      <c r="L401" s="44" t="str">
        <f t="shared" si="52"/>
        <v/>
      </c>
      <c r="M401" s="44" t="str">
        <f t="shared" si="53"/>
        <v/>
      </c>
      <c r="N401" s="44">
        <f t="shared" si="54"/>
        <v>0</v>
      </c>
      <c r="O401" s="44" t="str">
        <f t="shared" si="55"/>
        <v/>
      </c>
      <c r="P401" s="46">
        <f t="shared" si="56"/>
        <v>0</v>
      </c>
    </row>
    <row r="402" spans="1:16">
      <c r="A402" s="16"/>
      <c r="B402" s="14"/>
      <c r="C402" s="20" t="str">
        <f t="shared" si="57"/>
        <v/>
      </c>
      <c r="D402" s="12"/>
      <c r="E402" s="4"/>
      <c r="F402" s="13"/>
      <c r="G402" s="13"/>
      <c r="I402" s="37"/>
      <c r="K402" s="41" t="str">
        <f t="shared" si="51"/>
        <v/>
      </c>
      <c r="L402" s="44" t="str">
        <f t="shared" si="52"/>
        <v/>
      </c>
      <c r="M402" s="44" t="str">
        <f t="shared" si="53"/>
        <v/>
      </c>
      <c r="N402" s="44">
        <f t="shared" si="54"/>
        <v>0</v>
      </c>
      <c r="O402" s="44" t="str">
        <f t="shared" si="55"/>
        <v/>
      </c>
      <c r="P402" s="46">
        <f t="shared" si="56"/>
        <v>0</v>
      </c>
    </row>
    <row r="403" spans="1:16">
      <c r="A403" s="16"/>
      <c r="B403" s="14"/>
      <c r="C403" s="20" t="str">
        <f t="shared" si="57"/>
        <v/>
      </c>
      <c r="D403" s="12"/>
      <c r="E403" s="4"/>
      <c r="F403" s="13"/>
      <c r="G403" s="13"/>
      <c r="I403" s="37"/>
      <c r="K403" s="41" t="str">
        <f t="shared" si="51"/>
        <v/>
      </c>
      <c r="L403" s="44" t="str">
        <f t="shared" si="52"/>
        <v/>
      </c>
      <c r="M403" s="44" t="str">
        <f t="shared" si="53"/>
        <v/>
      </c>
      <c r="N403" s="44">
        <f t="shared" si="54"/>
        <v>0</v>
      </c>
      <c r="O403" s="44" t="str">
        <f t="shared" si="55"/>
        <v/>
      </c>
      <c r="P403" s="46">
        <f t="shared" si="56"/>
        <v>0</v>
      </c>
    </row>
    <row r="404" spans="1:16">
      <c r="A404" s="16"/>
      <c r="B404" s="14"/>
      <c r="C404" s="20" t="str">
        <f t="shared" si="57"/>
        <v/>
      </c>
      <c r="D404" s="12"/>
      <c r="E404" s="4"/>
      <c r="F404" s="13"/>
      <c r="G404" s="13"/>
      <c r="I404" s="37"/>
      <c r="K404" s="41" t="str">
        <f t="shared" si="51"/>
        <v/>
      </c>
      <c r="L404" s="44" t="str">
        <f t="shared" si="52"/>
        <v/>
      </c>
      <c r="M404" s="44" t="str">
        <f t="shared" si="53"/>
        <v/>
      </c>
      <c r="N404" s="44">
        <f t="shared" si="54"/>
        <v>0</v>
      </c>
      <c r="O404" s="44" t="str">
        <f t="shared" si="55"/>
        <v/>
      </c>
      <c r="P404" s="46">
        <f t="shared" si="56"/>
        <v>0</v>
      </c>
    </row>
    <row r="405" spans="1:16">
      <c r="A405" s="16"/>
      <c r="B405" s="14"/>
      <c r="C405" s="20" t="str">
        <f t="shared" si="57"/>
        <v/>
      </c>
      <c r="D405" s="12"/>
      <c r="E405" s="4"/>
      <c r="F405" s="13"/>
      <c r="G405" s="13"/>
      <c r="I405" s="37"/>
      <c r="K405" s="41" t="str">
        <f t="shared" si="51"/>
        <v/>
      </c>
      <c r="L405" s="44" t="str">
        <f t="shared" si="52"/>
        <v/>
      </c>
      <c r="M405" s="44" t="str">
        <f t="shared" si="53"/>
        <v/>
      </c>
      <c r="N405" s="44">
        <f t="shared" si="54"/>
        <v>0</v>
      </c>
      <c r="O405" s="44" t="str">
        <f t="shared" si="55"/>
        <v/>
      </c>
      <c r="P405" s="46">
        <f t="shared" si="56"/>
        <v>0</v>
      </c>
    </row>
    <row r="406" spans="1:16">
      <c r="A406" s="16"/>
      <c r="B406" s="14"/>
      <c r="C406" s="20" t="str">
        <f t="shared" si="57"/>
        <v/>
      </c>
      <c r="D406" s="12"/>
      <c r="E406" s="4"/>
      <c r="F406" s="13"/>
      <c r="G406" s="13"/>
      <c r="I406" s="37"/>
      <c r="K406" s="41" t="str">
        <f t="shared" si="51"/>
        <v/>
      </c>
      <c r="L406" s="44" t="str">
        <f t="shared" si="52"/>
        <v/>
      </c>
      <c r="M406" s="44" t="str">
        <f t="shared" si="53"/>
        <v/>
      </c>
      <c r="N406" s="44">
        <f t="shared" si="54"/>
        <v>0</v>
      </c>
      <c r="O406" s="44" t="str">
        <f t="shared" si="55"/>
        <v/>
      </c>
      <c r="P406" s="46">
        <f t="shared" si="56"/>
        <v>0</v>
      </c>
    </row>
    <row r="407" spans="1:16">
      <c r="A407" s="16"/>
      <c r="B407" s="14"/>
      <c r="C407" s="20" t="str">
        <f t="shared" si="57"/>
        <v/>
      </c>
      <c r="D407" s="12"/>
      <c r="E407" s="4"/>
      <c r="F407" s="13"/>
      <c r="G407" s="13"/>
      <c r="I407" s="37"/>
      <c r="K407" s="41" t="str">
        <f t="shared" si="51"/>
        <v/>
      </c>
      <c r="L407" s="44" t="str">
        <f t="shared" si="52"/>
        <v/>
      </c>
      <c r="M407" s="44" t="str">
        <f t="shared" si="53"/>
        <v/>
      </c>
      <c r="N407" s="44">
        <f t="shared" si="54"/>
        <v>0</v>
      </c>
      <c r="O407" s="44" t="str">
        <f t="shared" si="55"/>
        <v/>
      </c>
      <c r="P407" s="46">
        <f t="shared" si="56"/>
        <v>0</v>
      </c>
    </row>
    <row r="408" spans="1:16">
      <c r="A408" s="16"/>
      <c r="B408" s="14"/>
      <c r="C408" s="20" t="str">
        <f t="shared" si="57"/>
        <v/>
      </c>
      <c r="D408" s="12"/>
      <c r="E408" s="4"/>
      <c r="F408" s="13"/>
      <c r="G408" s="13"/>
      <c r="I408" s="37"/>
      <c r="K408" s="41" t="str">
        <f t="shared" si="51"/>
        <v/>
      </c>
      <c r="L408" s="44" t="str">
        <f t="shared" si="52"/>
        <v/>
      </c>
      <c r="M408" s="44" t="str">
        <f t="shared" si="53"/>
        <v/>
      </c>
      <c r="N408" s="44">
        <f t="shared" si="54"/>
        <v>0</v>
      </c>
      <c r="O408" s="44" t="str">
        <f t="shared" si="55"/>
        <v/>
      </c>
      <c r="P408" s="46">
        <f t="shared" si="56"/>
        <v>0</v>
      </c>
    </row>
    <row r="409" spans="1:16">
      <c r="A409" s="16"/>
      <c r="B409" s="14"/>
      <c r="C409" s="20" t="str">
        <f t="shared" si="57"/>
        <v/>
      </c>
      <c r="D409" s="12"/>
      <c r="E409" s="4"/>
      <c r="F409" s="13"/>
      <c r="G409" s="13"/>
      <c r="I409" s="37"/>
      <c r="K409" s="41" t="str">
        <f t="shared" si="51"/>
        <v/>
      </c>
      <c r="L409" s="44" t="str">
        <f t="shared" si="52"/>
        <v/>
      </c>
      <c r="M409" s="44" t="str">
        <f t="shared" si="53"/>
        <v/>
      </c>
      <c r="N409" s="44">
        <f t="shared" si="54"/>
        <v>0</v>
      </c>
      <c r="O409" s="44" t="str">
        <f t="shared" si="55"/>
        <v/>
      </c>
      <c r="P409" s="46">
        <f t="shared" si="56"/>
        <v>0</v>
      </c>
    </row>
    <row r="410" spans="1:16">
      <c r="A410" s="16"/>
      <c r="B410" s="14"/>
      <c r="C410" s="20" t="str">
        <f t="shared" si="57"/>
        <v/>
      </c>
      <c r="D410" s="12"/>
      <c r="E410" s="4"/>
      <c r="F410" s="13"/>
      <c r="G410" s="13"/>
      <c r="I410" s="37"/>
      <c r="K410" s="41" t="str">
        <f t="shared" si="51"/>
        <v/>
      </c>
      <c r="L410" s="44" t="str">
        <f t="shared" si="52"/>
        <v/>
      </c>
      <c r="M410" s="44" t="str">
        <f t="shared" si="53"/>
        <v/>
      </c>
      <c r="N410" s="44">
        <f t="shared" si="54"/>
        <v>0</v>
      </c>
      <c r="O410" s="44" t="str">
        <f t="shared" si="55"/>
        <v/>
      </c>
      <c r="P410" s="46">
        <f t="shared" si="56"/>
        <v>0</v>
      </c>
    </row>
    <row r="411" spans="1:16">
      <c r="A411" s="16"/>
      <c r="B411" s="14"/>
      <c r="C411" s="20" t="str">
        <f t="shared" si="57"/>
        <v/>
      </c>
      <c r="D411" s="12"/>
      <c r="E411" s="4"/>
      <c r="F411" s="13"/>
      <c r="G411" s="13"/>
      <c r="I411" s="37"/>
      <c r="K411" s="41" t="str">
        <f t="shared" si="51"/>
        <v/>
      </c>
      <c r="L411" s="44" t="str">
        <f t="shared" si="52"/>
        <v/>
      </c>
      <c r="M411" s="44" t="str">
        <f t="shared" si="53"/>
        <v/>
      </c>
      <c r="N411" s="44">
        <f t="shared" si="54"/>
        <v>0</v>
      </c>
      <c r="O411" s="44" t="str">
        <f t="shared" si="55"/>
        <v/>
      </c>
      <c r="P411" s="46">
        <f t="shared" si="56"/>
        <v>0</v>
      </c>
    </row>
    <row r="412" spans="1:16">
      <c r="A412" s="16"/>
      <c r="B412" s="14"/>
      <c r="C412" s="20" t="str">
        <f t="shared" si="57"/>
        <v/>
      </c>
      <c r="D412" s="12"/>
      <c r="E412" s="4"/>
      <c r="F412" s="13"/>
      <c r="G412" s="13"/>
      <c r="I412" s="37"/>
      <c r="K412" s="41" t="str">
        <f t="shared" si="51"/>
        <v/>
      </c>
      <c r="L412" s="44" t="str">
        <f t="shared" si="52"/>
        <v/>
      </c>
      <c r="M412" s="44" t="str">
        <f t="shared" si="53"/>
        <v/>
      </c>
      <c r="N412" s="44">
        <f t="shared" si="54"/>
        <v>0</v>
      </c>
      <c r="O412" s="44" t="str">
        <f t="shared" si="55"/>
        <v/>
      </c>
      <c r="P412" s="46">
        <f t="shared" si="56"/>
        <v>0</v>
      </c>
    </row>
    <row r="413" spans="1:16">
      <c r="A413" s="16"/>
      <c r="B413" s="14"/>
      <c r="C413" s="20" t="str">
        <f t="shared" si="57"/>
        <v/>
      </c>
      <c r="D413" s="12"/>
      <c r="E413" s="4"/>
      <c r="F413" s="13"/>
      <c r="G413" s="13"/>
      <c r="I413" s="37"/>
      <c r="K413" s="41" t="str">
        <f t="shared" si="51"/>
        <v/>
      </c>
      <c r="L413" s="44" t="str">
        <f t="shared" si="52"/>
        <v/>
      </c>
      <c r="M413" s="44" t="str">
        <f t="shared" si="53"/>
        <v/>
      </c>
      <c r="N413" s="44">
        <f t="shared" si="54"/>
        <v>0</v>
      </c>
      <c r="O413" s="44" t="str">
        <f t="shared" si="55"/>
        <v/>
      </c>
      <c r="P413" s="46">
        <f t="shared" si="56"/>
        <v>0</v>
      </c>
    </row>
    <row r="414" spans="1:16">
      <c r="A414" s="16"/>
      <c r="B414" s="14"/>
      <c r="C414" s="20" t="str">
        <f t="shared" si="57"/>
        <v/>
      </c>
      <c r="D414" s="12"/>
      <c r="E414" s="4"/>
      <c r="F414" s="13"/>
      <c r="G414" s="13"/>
      <c r="I414" s="37"/>
      <c r="K414" s="41" t="str">
        <f t="shared" si="51"/>
        <v/>
      </c>
      <c r="L414" s="44" t="str">
        <f t="shared" si="52"/>
        <v/>
      </c>
      <c r="M414" s="44" t="str">
        <f t="shared" si="53"/>
        <v/>
      </c>
      <c r="N414" s="44">
        <f t="shared" si="54"/>
        <v>0</v>
      </c>
      <c r="O414" s="44" t="str">
        <f t="shared" si="55"/>
        <v/>
      </c>
      <c r="P414" s="46">
        <f t="shared" si="56"/>
        <v>0</v>
      </c>
    </row>
    <row r="415" spans="1:16">
      <c r="A415" s="16"/>
      <c r="B415" s="14"/>
      <c r="C415" s="20" t="str">
        <f t="shared" si="57"/>
        <v/>
      </c>
      <c r="D415" s="12"/>
      <c r="E415" s="4"/>
      <c r="F415" s="13"/>
      <c r="G415" s="13"/>
      <c r="I415" s="37"/>
      <c r="K415" s="41" t="str">
        <f t="shared" si="51"/>
        <v/>
      </c>
      <c r="L415" s="44" t="str">
        <f t="shared" si="52"/>
        <v/>
      </c>
      <c r="M415" s="44" t="str">
        <f t="shared" si="53"/>
        <v/>
      </c>
      <c r="N415" s="44">
        <f t="shared" si="54"/>
        <v>0</v>
      </c>
      <c r="O415" s="44" t="str">
        <f t="shared" si="55"/>
        <v/>
      </c>
      <c r="P415" s="46">
        <f t="shared" si="56"/>
        <v>0</v>
      </c>
    </row>
    <row r="416" spans="1:16">
      <c r="A416" s="16"/>
      <c r="B416" s="14"/>
      <c r="C416" s="20" t="str">
        <f t="shared" si="57"/>
        <v/>
      </c>
      <c r="D416" s="12"/>
      <c r="E416" s="4"/>
      <c r="F416" s="13"/>
      <c r="G416" s="13"/>
      <c r="I416" s="37"/>
      <c r="K416" s="41" t="str">
        <f t="shared" si="51"/>
        <v/>
      </c>
      <c r="L416" s="44" t="str">
        <f t="shared" si="52"/>
        <v/>
      </c>
      <c r="M416" s="44" t="str">
        <f t="shared" si="53"/>
        <v/>
      </c>
      <c r="N416" s="44">
        <f t="shared" si="54"/>
        <v>0</v>
      </c>
      <c r="O416" s="44" t="str">
        <f t="shared" si="55"/>
        <v/>
      </c>
      <c r="P416" s="46">
        <f t="shared" si="56"/>
        <v>0</v>
      </c>
    </row>
    <row r="417" spans="1:16">
      <c r="A417" s="16"/>
      <c r="B417" s="14"/>
      <c r="C417" s="20" t="str">
        <f t="shared" si="57"/>
        <v/>
      </c>
      <c r="D417" s="12"/>
      <c r="E417" s="4"/>
      <c r="F417" s="13"/>
      <c r="G417" s="13"/>
      <c r="I417" s="37"/>
      <c r="K417" s="41" t="str">
        <f t="shared" si="51"/>
        <v/>
      </c>
      <c r="L417" s="44" t="str">
        <f t="shared" si="52"/>
        <v/>
      </c>
      <c r="M417" s="44" t="str">
        <f t="shared" si="53"/>
        <v/>
      </c>
      <c r="N417" s="44">
        <f t="shared" si="54"/>
        <v>0</v>
      </c>
      <c r="O417" s="44" t="str">
        <f t="shared" si="55"/>
        <v/>
      </c>
      <c r="P417" s="46">
        <f t="shared" si="56"/>
        <v>0</v>
      </c>
    </row>
    <row r="418" spans="1:16">
      <c r="A418" s="16"/>
      <c r="B418" s="14"/>
      <c r="C418" s="20" t="str">
        <f t="shared" si="57"/>
        <v/>
      </c>
      <c r="D418" s="12"/>
      <c r="E418" s="4"/>
      <c r="F418" s="13"/>
      <c r="G418" s="13"/>
      <c r="I418" s="37"/>
      <c r="K418" s="41" t="str">
        <f t="shared" si="51"/>
        <v/>
      </c>
      <c r="L418" s="44" t="str">
        <f t="shared" si="52"/>
        <v/>
      </c>
      <c r="M418" s="44" t="str">
        <f t="shared" si="53"/>
        <v/>
      </c>
      <c r="N418" s="44">
        <f t="shared" si="54"/>
        <v>0</v>
      </c>
      <c r="O418" s="44" t="str">
        <f t="shared" si="55"/>
        <v/>
      </c>
      <c r="P418" s="46">
        <f t="shared" si="56"/>
        <v>0</v>
      </c>
    </row>
    <row r="419" spans="1:16">
      <c r="A419" s="16"/>
      <c r="B419" s="14"/>
      <c r="C419" s="20" t="str">
        <f t="shared" si="57"/>
        <v/>
      </c>
      <c r="D419" s="12"/>
      <c r="E419" s="4"/>
      <c r="F419" s="13"/>
      <c r="G419" s="13"/>
      <c r="I419" s="37"/>
      <c r="K419" s="41" t="str">
        <f t="shared" si="51"/>
        <v/>
      </c>
      <c r="L419" s="44" t="str">
        <f t="shared" si="52"/>
        <v/>
      </c>
      <c r="M419" s="44" t="str">
        <f t="shared" si="53"/>
        <v/>
      </c>
      <c r="N419" s="44">
        <f t="shared" si="54"/>
        <v>0</v>
      </c>
      <c r="O419" s="44" t="str">
        <f t="shared" si="55"/>
        <v/>
      </c>
      <c r="P419" s="46">
        <f t="shared" si="56"/>
        <v>0</v>
      </c>
    </row>
    <row r="420" spans="1:16">
      <c r="A420" s="16"/>
      <c r="B420" s="14"/>
      <c r="C420" s="20" t="str">
        <f t="shared" si="57"/>
        <v/>
      </c>
      <c r="D420" s="12"/>
      <c r="E420" s="4"/>
      <c r="F420" s="13"/>
      <c r="G420" s="13"/>
      <c r="I420" s="37"/>
      <c r="K420" s="41" t="str">
        <f t="shared" si="51"/>
        <v/>
      </c>
      <c r="L420" s="44" t="str">
        <f t="shared" si="52"/>
        <v/>
      </c>
      <c r="M420" s="44" t="str">
        <f t="shared" si="53"/>
        <v/>
      </c>
      <c r="N420" s="44">
        <f t="shared" si="54"/>
        <v>0</v>
      </c>
      <c r="O420" s="44" t="str">
        <f t="shared" si="55"/>
        <v/>
      </c>
      <c r="P420" s="46">
        <f t="shared" si="56"/>
        <v>0</v>
      </c>
    </row>
    <row r="421" spans="1:16">
      <c r="A421" s="16"/>
      <c r="B421" s="14"/>
      <c r="C421" s="20" t="str">
        <f t="shared" si="57"/>
        <v/>
      </c>
      <c r="D421" s="12"/>
      <c r="E421" s="4"/>
      <c r="F421" s="13"/>
      <c r="G421" s="13"/>
      <c r="I421" s="37"/>
      <c r="K421" s="41" t="str">
        <f t="shared" si="51"/>
        <v/>
      </c>
      <c r="L421" s="44" t="str">
        <f t="shared" si="52"/>
        <v/>
      </c>
      <c r="M421" s="44" t="str">
        <f t="shared" si="53"/>
        <v/>
      </c>
      <c r="N421" s="44">
        <f t="shared" si="54"/>
        <v>0</v>
      </c>
      <c r="O421" s="44" t="str">
        <f t="shared" si="55"/>
        <v/>
      </c>
      <c r="P421" s="46">
        <f t="shared" si="56"/>
        <v>0</v>
      </c>
    </row>
    <row r="422" spans="1:16">
      <c r="A422" s="16"/>
      <c r="B422" s="14"/>
      <c r="C422" s="20" t="str">
        <f t="shared" si="57"/>
        <v/>
      </c>
      <c r="D422" s="12"/>
      <c r="E422" s="4"/>
      <c r="F422" s="13"/>
      <c r="G422" s="13"/>
      <c r="I422" s="37"/>
      <c r="K422" s="41" t="str">
        <f t="shared" si="51"/>
        <v/>
      </c>
      <c r="L422" s="44" t="str">
        <f t="shared" si="52"/>
        <v/>
      </c>
      <c r="M422" s="44" t="str">
        <f t="shared" si="53"/>
        <v/>
      </c>
      <c r="N422" s="44">
        <f t="shared" si="54"/>
        <v>0</v>
      </c>
      <c r="O422" s="44" t="str">
        <f t="shared" si="55"/>
        <v/>
      </c>
      <c r="P422" s="46">
        <f t="shared" si="56"/>
        <v>0</v>
      </c>
    </row>
    <row r="423" spans="1:16">
      <c r="A423" s="16"/>
      <c r="B423" s="14"/>
      <c r="C423" s="20" t="str">
        <f t="shared" si="57"/>
        <v/>
      </c>
      <c r="D423" s="12"/>
      <c r="E423" s="4"/>
      <c r="F423" s="13"/>
      <c r="G423" s="13"/>
      <c r="I423" s="37"/>
      <c r="K423" s="41" t="str">
        <f t="shared" si="51"/>
        <v/>
      </c>
      <c r="L423" s="44" t="str">
        <f t="shared" si="52"/>
        <v/>
      </c>
      <c r="M423" s="44" t="str">
        <f t="shared" si="53"/>
        <v/>
      </c>
      <c r="N423" s="44">
        <f t="shared" si="54"/>
        <v>0</v>
      </c>
      <c r="O423" s="44" t="str">
        <f t="shared" si="55"/>
        <v/>
      </c>
      <c r="P423" s="46">
        <f t="shared" si="56"/>
        <v>0</v>
      </c>
    </row>
    <row r="424" spans="1:16">
      <c r="A424" s="16"/>
      <c r="B424" s="14"/>
      <c r="C424" s="20" t="str">
        <f t="shared" si="57"/>
        <v/>
      </c>
      <c r="D424" s="12"/>
      <c r="E424" s="4"/>
      <c r="F424" s="13"/>
      <c r="G424" s="13"/>
      <c r="I424" s="37"/>
      <c r="K424" s="41" t="str">
        <f t="shared" si="51"/>
        <v/>
      </c>
      <c r="L424" s="44" t="str">
        <f t="shared" si="52"/>
        <v/>
      </c>
      <c r="M424" s="44" t="str">
        <f t="shared" si="53"/>
        <v/>
      </c>
      <c r="N424" s="44">
        <f t="shared" si="54"/>
        <v>0</v>
      </c>
      <c r="O424" s="44" t="str">
        <f t="shared" si="55"/>
        <v/>
      </c>
      <c r="P424" s="46">
        <f t="shared" si="56"/>
        <v>0</v>
      </c>
    </row>
    <row r="425" spans="1:16">
      <c r="A425" s="16"/>
      <c r="B425" s="14"/>
      <c r="C425" s="20" t="str">
        <f t="shared" si="57"/>
        <v/>
      </c>
      <c r="D425" s="12"/>
      <c r="E425" s="4"/>
      <c r="F425" s="13"/>
      <c r="G425" s="13"/>
      <c r="I425" s="37"/>
      <c r="K425" s="41" t="str">
        <f t="shared" si="51"/>
        <v/>
      </c>
      <c r="L425" s="44" t="str">
        <f t="shared" si="52"/>
        <v/>
      </c>
      <c r="M425" s="44" t="str">
        <f t="shared" si="53"/>
        <v/>
      </c>
      <c r="N425" s="44">
        <f t="shared" si="54"/>
        <v>0</v>
      </c>
      <c r="O425" s="44" t="str">
        <f t="shared" si="55"/>
        <v/>
      </c>
      <c r="P425" s="46">
        <f t="shared" si="56"/>
        <v>0</v>
      </c>
    </row>
    <row r="426" spans="1:16">
      <c r="A426" s="16"/>
      <c r="B426" s="14"/>
      <c r="C426" s="20" t="str">
        <f t="shared" si="57"/>
        <v/>
      </c>
      <c r="D426" s="12"/>
      <c r="E426" s="4"/>
      <c r="F426" s="13"/>
      <c r="G426" s="13"/>
      <c r="I426" s="37"/>
      <c r="K426" s="41" t="str">
        <f t="shared" si="51"/>
        <v/>
      </c>
      <c r="L426" s="44" t="str">
        <f t="shared" si="52"/>
        <v/>
      </c>
      <c r="M426" s="44" t="str">
        <f t="shared" si="53"/>
        <v/>
      </c>
      <c r="N426" s="44">
        <f t="shared" si="54"/>
        <v>0</v>
      </c>
      <c r="O426" s="44" t="str">
        <f t="shared" si="55"/>
        <v/>
      </c>
      <c r="P426" s="46">
        <f t="shared" si="56"/>
        <v>0</v>
      </c>
    </row>
    <row r="427" spans="1:16">
      <c r="A427" s="16"/>
      <c r="B427" s="14"/>
      <c r="C427" s="20" t="str">
        <f t="shared" si="57"/>
        <v/>
      </c>
      <c r="D427" s="12"/>
      <c r="E427" s="4"/>
      <c r="F427" s="13"/>
      <c r="G427" s="13"/>
      <c r="I427" s="37"/>
      <c r="K427" s="41" t="str">
        <f t="shared" si="51"/>
        <v/>
      </c>
      <c r="L427" s="44" t="str">
        <f t="shared" si="52"/>
        <v/>
      </c>
      <c r="M427" s="44" t="str">
        <f t="shared" si="53"/>
        <v/>
      </c>
      <c r="N427" s="44">
        <f t="shared" si="54"/>
        <v>0</v>
      </c>
      <c r="O427" s="44" t="str">
        <f t="shared" si="55"/>
        <v/>
      </c>
      <c r="P427" s="46">
        <f t="shared" si="56"/>
        <v>0</v>
      </c>
    </row>
    <row r="428" spans="1:16">
      <c r="A428" s="16"/>
      <c r="B428" s="14"/>
      <c r="C428" s="20" t="str">
        <f t="shared" si="57"/>
        <v/>
      </c>
      <c r="D428" s="12"/>
      <c r="E428" s="4"/>
      <c r="F428" s="13"/>
      <c r="G428" s="13"/>
      <c r="I428" s="37"/>
      <c r="K428" s="41" t="str">
        <f t="shared" si="51"/>
        <v/>
      </c>
      <c r="L428" s="44" t="str">
        <f t="shared" si="52"/>
        <v/>
      </c>
      <c r="M428" s="44" t="str">
        <f t="shared" si="53"/>
        <v/>
      </c>
      <c r="N428" s="44">
        <f t="shared" si="54"/>
        <v>0</v>
      </c>
      <c r="O428" s="44" t="str">
        <f t="shared" si="55"/>
        <v/>
      </c>
      <c r="P428" s="46">
        <f t="shared" si="56"/>
        <v>0</v>
      </c>
    </row>
    <row r="429" spans="1:16">
      <c r="A429" s="16"/>
      <c r="B429" s="14"/>
      <c r="C429" s="20" t="str">
        <f t="shared" si="57"/>
        <v/>
      </c>
      <c r="D429" s="12"/>
      <c r="E429" s="4"/>
      <c r="F429" s="13"/>
      <c r="G429" s="13"/>
      <c r="I429" s="37"/>
      <c r="K429" s="41" t="str">
        <f t="shared" si="51"/>
        <v/>
      </c>
      <c r="L429" s="44" t="str">
        <f t="shared" si="52"/>
        <v/>
      </c>
      <c r="M429" s="44" t="str">
        <f t="shared" si="53"/>
        <v/>
      </c>
      <c r="N429" s="44">
        <f t="shared" si="54"/>
        <v>0</v>
      </c>
      <c r="O429" s="44" t="str">
        <f t="shared" si="55"/>
        <v/>
      </c>
      <c r="P429" s="46">
        <f t="shared" si="56"/>
        <v>0</v>
      </c>
    </row>
    <row r="430" spans="1:16">
      <c r="A430" s="16"/>
      <c r="B430" s="14"/>
      <c r="C430" s="20" t="str">
        <f t="shared" si="57"/>
        <v/>
      </c>
      <c r="D430" s="12"/>
      <c r="E430" s="4"/>
      <c r="F430" s="13"/>
      <c r="G430" s="13"/>
      <c r="I430" s="37"/>
      <c r="K430" s="41" t="str">
        <f t="shared" si="51"/>
        <v/>
      </c>
      <c r="L430" s="44" t="str">
        <f t="shared" si="52"/>
        <v/>
      </c>
      <c r="M430" s="44" t="str">
        <f t="shared" si="53"/>
        <v/>
      </c>
      <c r="N430" s="44">
        <f t="shared" si="54"/>
        <v>0</v>
      </c>
      <c r="O430" s="44" t="str">
        <f t="shared" si="55"/>
        <v/>
      </c>
      <c r="P430" s="46">
        <f t="shared" si="56"/>
        <v>0</v>
      </c>
    </row>
    <row r="431" spans="1:16">
      <c r="A431" s="16"/>
      <c r="B431" s="14"/>
      <c r="C431" s="20" t="str">
        <f t="shared" si="57"/>
        <v/>
      </c>
      <c r="D431" s="12"/>
      <c r="E431" s="4"/>
      <c r="F431" s="13"/>
      <c r="G431" s="13"/>
      <c r="I431" s="37"/>
      <c r="K431" s="41" t="str">
        <f t="shared" si="51"/>
        <v/>
      </c>
      <c r="L431" s="44" t="str">
        <f t="shared" si="52"/>
        <v/>
      </c>
      <c r="M431" s="44" t="str">
        <f t="shared" si="53"/>
        <v/>
      </c>
      <c r="N431" s="44">
        <f t="shared" si="54"/>
        <v>0</v>
      </c>
      <c r="O431" s="44" t="str">
        <f t="shared" si="55"/>
        <v/>
      </c>
      <c r="P431" s="46">
        <f t="shared" si="56"/>
        <v>0</v>
      </c>
    </row>
    <row r="432" spans="1:16">
      <c r="A432" s="16"/>
      <c r="B432" s="14"/>
      <c r="C432" s="20" t="str">
        <f t="shared" si="57"/>
        <v/>
      </c>
      <c r="D432" s="12"/>
      <c r="E432" s="4"/>
      <c r="F432" s="13"/>
      <c r="G432" s="13"/>
      <c r="I432" s="37"/>
      <c r="K432" s="41" t="str">
        <f t="shared" si="51"/>
        <v/>
      </c>
      <c r="L432" s="44" t="str">
        <f t="shared" si="52"/>
        <v/>
      </c>
      <c r="M432" s="44" t="str">
        <f t="shared" si="53"/>
        <v/>
      </c>
      <c r="N432" s="44">
        <f t="shared" si="54"/>
        <v>0</v>
      </c>
      <c r="O432" s="44" t="str">
        <f t="shared" si="55"/>
        <v/>
      </c>
      <c r="P432" s="46">
        <f t="shared" si="56"/>
        <v>0</v>
      </c>
    </row>
    <row r="433" spans="1:16">
      <c r="A433" s="16"/>
      <c r="B433" s="14"/>
      <c r="C433" s="20" t="str">
        <f t="shared" si="57"/>
        <v/>
      </c>
      <c r="D433" s="12"/>
      <c r="E433" s="4"/>
      <c r="F433" s="13"/>
      <c r="G433" s="13"/>
      <c r="I433" s="37"/>
      <c r="K433" s="41" t="str">
        <f t="shared" si="51"/>
        <v/>
      </c>
      <c r="L433" s="44" t="str">
        <f t="shared" si="52"/>
        <v/>
      </c>
      <c r="M433" s="44" t="str">
        <f t="shared" si="53"/>
        <v/>
      </c>
      <c r="N433" s="44">
        <f t="shared" si="54"/>
        <v>0</v>
      </c>
      <c r="O433" s="44" t="str">
        <f t="shared" si="55"/>
        <v/>
      </c>
      <c r="P433" s="46">
        <f t="shared" si="56"/>
        <v>0</v>
      </c>
    </row>
    <row r="434" spans="1:16">
      <c r="A434" s="16"/>
      <c r="B434" s="14"/>
      <c r="C434" s="20" t="str">
        <f t="shared" si="57"/>
        <v/>
      </c>
      <c r="D434" s="12"/>
      <c r="E434" s="4"/>
      <c r="F434" s="13"/>
      <c r="G434" s="13"/>
      <c r="I434" s="37"/>
      <c r="K434" s="41" t="str">
        <f t="shared" si="51"/>
        <v/>
      </c>
      <c r="L434" s="44" t="str">
        <f t="shared" si="52"/>
        <v/>
      </c>
      <c r="M434" s="44" t="str">
        <f t="shared" si="53"/>
        <v/>
      </c>
      <c r="N434" s="44">
        <f t="shared" si="54"/>
        <v>0</v>
      </c>
      <c r="O434" s="44" t="str">
        <f t="shared" si="55"/>
        <v/>
      </c>
      <c r="P434" s="46">
        <f t="shared" si="56"/>
        <v>0</v>
      </c>
    </row>
    <row r="435" spans="1:16">
      <c r="A435" s="16"/>
      <c r="B435" s="14"/>
      <c r="C435" s="20" t="str">
        <f t="shared" si="57"/>
        <v/>
      </c>
      <c r="D435" s="12"/>
      <c r="E435" s="4"/>
      <c r="F435" s="13"/>
      <c r="G435" s="13"/>
      <c r="I435" s="37"/>
      <c r="K435" s="41" t="str">
        <f t="shared" si="51"/>
        <v/>
      </c>
      <c r="L435" s="44" t="str">
        <f t="shared" si="52"/>
        <v/>
      </c>
      <c r="M435" s="44" t="str">
        <f t="shared" si="53"/>
        <v/>
      </c>
      <c r="N435" s="44">
        <f t="shared" si="54"/>
        <v>0</v>
      </c>
      <c r="O435" s="44" t="str">
        <f t="shared" si="55"/>
        <v/>
      </c>
      <c r="P435" s="46">
        <f t="shared" si="56"/>
        <v>0</v>
      </c>
    </row>
    <row r="436" spans="1:16">
      <c r="A436" s="16"/>
      <c r="B436" s="14"/>
      <c r="C436" s="20" t="str">
        <f t="shared" si="57"/>
        <v/>
      </c>
      <c r="D436" s="12"/>
      <c r="E436" s="4"/>
      <c r="F436" s="13"/>
      <c r="G436" s="13"/>
      <c r="I436" s="37"/>
      <c r="K436" s="41" t="str">
        <f t="shared" si="51"/>
        <v/>
      </c>
      <c r="L436" s="44" t="str">
        <f t="shared" si="52"/>
        <v/>
      </c>
      <c r="M436" s="44" t="str">
        <f t="shared" si="53"/>
        <v/>
      </c>
      <c r="N436" s="44">
        <f t="shared" si="54"/>
        <v>0</v>
      </c>
      <c r="O436" s="44" t="str">
        <f t="shared" si="55"/>
        <v/>
      </c>
      <c r="P436" s="46">
        <f t="shared" si="56"/>
        <v>0</v>
      </c>
    </row>
    <row r="437" spans="1:16">
      <c r="A437" s="16"/>
      <c r="B437" s="14"/>
      <c r="C437" s="20" t="str">
        <f t="shared" si="57"/>
        <v/>
      </c>
      <c r="D437" s="12"/>
      <c r="E437" s="4"/>
      <c r="F437" s="13"/>
      <c r="G437" s="13"/>
      <c r="I437" s="37"/>
      <c r="K437" s="41" t="str">
        <f t="shared" si="51"/>
        <v/>
      </c>
      <c r="L437" s="44" t="str">
        <f t="shared" si="52"/>
        <v/>
      </c>
      <c r="M437" s="44" t="str">
        <f t="shared" si="53"/>
        <v/>
      </c>
      <c r="N437" s="44">
        <f t="shared" si="54"/>
        <v>0</v>
      </c>
      <c r="O437" s="44" t="str">
        <f t="shared" si="55"/>
        <v/>
      </c>
      <c r="P437" s="46">
        <f t="shared" si="56"/>
        <v>0</v>
      </c>
    </row>
    <row r="438" spans="1:16">
      <c r="A438" s="16"/>
      <c r="B438" s="14"/>
      <c r="C438" s="20" t="str">
        <f t="shared" si="57"/>
        <v/>
      </c>
      <c r="D438" s="12"/>
      <c r="E438" s="4"/>
      <c r="F438" s="13"/>
      <c r="G438" s="13"/>
      <c r="I438" s="37"/>
      <c r="K438" s="41" t="str">
        <f t="shared" si="51"/>
        <v/>
      </c>
      <c r="L438" s="44" t="str">
        <f t="shared" si="52"/>
        <v/>
      </c>
      <c r="M438" s="44" t="str">
        <f t="shared" si="53"/>
        <v/>
      </c>
      <c r="N438" s="44">
        <f t="shared" si="54"/>
        <v>0</v>
      </c>
      <c r="O438" s="44" t="str">
        <f t="shared" si="55"/>
        <v/>
      </c>
      <c r="P438" s="46">
        <f t="shared" si="56"/>
        <v>0</v>
      </c>
    </row>
    <row r="439" spans="1:16">
      <c r="A439" s="16"/>
      <c r="B439" s="14"/>
      <c r="C439" s="20" t="str">
        <f t="shared" si="57"/>
        <v/>
      </c>
      <c r="D439" s="12"/>
      <c r="E439" s="4"/>
      <c r="F439" s="13"/>
      <c r="G439" s="13"/>
      <c r="I439" s="37"/>
      <c r="K439" s="41" t="str">
        <f t="shared" si="51"/>
        <v/>
      </c>
      <c r="L439" s="44" t="str">
        <f t="shared" si="52"/>
        <v/>
      </c>
      <c r="M439" s="44" t="str">
        <f t="shared" si="53"/>
        <v/>
      </c>
      <c r="N439" s="44">
        <f t="shared" si="54"/>
        <v>0</v>
      </c>
      <c r="O439" s="44" t="str">
        <f t="shared" si="55"/>
        <v/>
      </c>
      <c r="P439" s="46">
        <f t="shared" si="56"/>
        <v>0</v>
      </c>
    </row>
    <row r="440" spans="1:16">
      <c r="A440" s="16"/>
      <c r="B440" s="14"/>
      <c r="C440" s="20" t="str">
        <f t="shared" si="57"/>
        <v/>
      </c>
      <c r="D440" s="12"/>
      <c r="E440" s="4"/>
      <c r="F440" s="13"/>
      <c r="G440" s="13"/>
      <c r="I440" s="37"/>
      <c r="K440" s="41" t="str">
        <f t="shared" si="51"/>
        <v/>
      </c>
      <c r="L440" s="44" t="str">
        <f t="shared" si="52"/>
        <v/>
      </c>
      <c r="M440" s="44" t="str">
        <f t="shared" si="53"/>
        <v/>
      </c>
      <c r="N440" s="44">
        <f t="shared" si="54"/>
        <v>0</v>
      </c>
      <c r="O440" s="44" t="str">
        <f t="shared" si="55"/>
        <v/>
      </c>
      <c r="P440" s="46">
        <f t="shared" si="56"/>
        <v>0</v>
      </c>
    </row>
    <row r="441" spans="1:16">
      <c r="A441" s="16"/>
      <c r="B441" s="14"/>
      <c r="C441" s="20" t="str">
        <f t="shared" si="57"/>
        <v/>
      </c>
      <c r="D441" s="12"/>
      <c r="E441" s="4"/>
      <c r="F441" s="13"/>
      <c r="G441" s="13"/>
      <c r="I441" s="37"/>
      <c r="K441" s="41" t="str">
        <f t="shared" si="51"/>
        <v/>
      </c>
      <c r="L441" s="44" t="str">
        <f t="shared" si="52"/>
        <v/>
      </c>
      <c r="M441" s="44" t="str">
        <f t="shared" si="53"/>
        <v/>
      </c>
      <c r="N441" s="44">
        <f t="shared" si="54"/>
        <v>0</v>
      </c>
      <c r="O441" s="44" t="str">
        <f t="shared" si="55"/>
        <v/>
      </c>
      <c r="P441" s="46">
        <f t="shared" si="56"/>
        <v>0</v>
      </c>
    </row>
    <row r="442" spans="1:16">
      <c r="A442" s="16"/>
      <c r="B442" s="14"/>
      <c r="C442" s="20" t="str">
        <f t="shared" si="57"/>
        <v/>
      </c>
      <c r="D442" s="12"/>
      <c r="E442" s="4"/>
      <c r="F442" s="13"/>
      <c r="G442" s="13"/>
      <c r="I442" s="37"/>
      <c r="K442" s="41" t="str">
        <f t="shared" si="51"/>
        <v/>
      </c>
      <c r="L442" s="44" t="str">
        <f t="shared" si="52"/>
        <v/>
      </c>
      <c r="M442" s="44" t="str">
        <f t="shared" si="53"/>
        <v/>
      </c>
      <c r="N442" s="44">
        <f t="shared" si="54"/>
        <v>0</v>
      </c>
      <c r="O442" s="44" t="str">
        <f t="shared" si="55"/>
        <v/>
      </c>
      <c r="P442" s="46">
        <f t="shared" si="56"/>
        <v>0</v>
      </c>
    </row>
    <row r="443" spans="1:16">
      <c r="A443" s="16"/>
      <c r="B443" s="14"/>
      <c r="C443" s="20" t="str">
        <f t="shared" si="57"/>
        <v/>
      </c>
      <c r="D443" s="12"/>
      <c r="E443" s="4"/>
      <c r="F443" s="13"/>
      <c r="G443" s="13"/>
      <c r="I443" s="37"/>
      <c r="K443" s="41" t="str">
        <f t="shared" si="51"/>
        <v/>
      </c>
      <c r="L443" s="44" t="str">
        <f t="shared" si="52"/>
        <v/>
      </c>
      <c r="M443" s="44" t="str">
        <f t="shared" si="53"/>
        <v/>
      </c>
      <c r="N443" s="44">
        <f t="shared" si="54"/>
        <v>0</v>
      </c>
      <c r="O443" s="44" t="str">
        <f t="shared" si="55"/>
        <v/>
      </c>
      <c r="P443" s="46">
        <f t="shared" si="56"/>
        <v>0</v>
      </c>
    </row>
    <row r="444" spans="1:16">
      <c r="A444" s="16"/>
      <c r="B444" s="14"/>
      <c r="C444" s="20" t="str">
        <f t="shared" si="57"/>
        <v/>
      </c>
      <c r="D444" s="12"/>
      <c r="E444" s="4"/>
      <c r="F444" s="13"/>
      <c r="G444" s="13"/>
      <c r="I444" s="37"/>
      <c r="K444" s="41" t="str">
        <f t="shared" si="51"/>
        <v/>
      </c>
      <c r="L444" s="44" t="str">
        <f t="shared" si="52"/>
        <v/>
      </c>
      <c r="M444" s="44" t="str">
        <f t="shared" si="53"/>
        <v/>
      </c>
      <c r="N444" s="44">
        <f t="shared" si="54"/>
        <v>0</v>
      </c>
      <c r="O444" s="44" t="str">
        <f t="shared" si="55"/>
        <v/>
      </c>
      <c r="P444" s="46">
        <f t="shared" si="56"/>
        <v>0</v>
      </c>
    </row>
    <row r="445" spans="1:16">
      <c r="A445" s="16"/>
      <c r="B445" s="14"/>
      <c r="C445" s="20" t="str">
        <f t="shared" si="57"/>
        <v/>
      </c>
      <c r="D445" s="12"/>
      <c r="E445" s="4"/>
      <c r="F445" s="13"/>
      <c r="G445" s="13"/>
      <c r="I445" s="37"/>
      <c r="K445" s="41" t="str">
        <f t="shared" si="51"/>
        <v/>
      </c>
      <c r="L445" s="44" t="str">
        <f t="shared" si="52"/>
        <v/>
      </c>
      <c r="M445" s="44" t="str">
        <f t="shared" si="53"/>
        <v/>
      </c>
      <c r="N445" s="44">
        <f t="shared" si="54"/>
        <v>0</v>
      </c>
      <c r="O445" s="44" t="str">
        <f t="shared" si="55"/>
        <v/>
      </c>
      <c r="P445" s="46">
        <f t="shared" si="56"/>
        <v>0</v>
      </c>
    </row>
    <row r="446" spans="1:16">
      <c r="A446" s="16"/>
      <c r="B446" s="14"/>
      <c r="C446" s="20" t="str">
        <f t="shared" si="57"/>
        <v/>
      </c>
      <c r="D446" s="12"/>
      <c r="E446" s="4"/>
      <c r="F446" s="13"/>
      <c r="G446" s="13"/>
      <c r="I446" s="37"/>
      <c r="K446" s="41" t="str">
        <f t="shared" ref="K446:K500" si="58">IF(ISERROR(CONCATENATE(LEFT(L446,3),MID(L446,(FIND(",",L446)+2),3))),"",CONCATENATE(LEFT(L446,3),MID(L446,(FIND(",",L446)+2),3)))</f>
        <v/>
      </c>
      <c r="L446" s="44" t="str">
        <f t="shared" ref="L446:L500" si="59">IF(LEN(B447)&lt;1,"",B447)</f>
        <v/>
      </c>
      <c r="M446" s="44" t="str">
        <f t="shared" ref="M446:M500" si="60">IF(LEN(C446)&lt;1,"",C446)</f>
        <v/>
      </c>
      <c r="N446" s="44">
        <f t="shared" ref="N446:N500" si="61">D447</f>
        <v>0</v>
      </c>
      <c r="O446" s="44" t="str">
        <f t="shared" ref="O446:O500" si="62">IF(LEN(E446)&lt;1,"",E446)</f>
        <v/>
      </c>
      <c r="P446" s="46">
        <f t="shared" ref="P446:P500" si="63">G446</f>
        <v>0</v>
      </c>
    </row>
    <row r="447" spans="1:16">
      <c r="A447" s="16"/>
      <c r="B447" s="14"/>
      <c r="C447" s="20" t="str">
        <f t="shared" si="57"/>
        <v/>
      </c>
      <c r="D447" s="12"/>
      <c r="E447" s="4"/>
      <c r="F447" s="13"/>
      <c r="G447" s="13"/>
      <c r="I447" s="37"/>
      <c r="K447" s="41" t="str">
        <f t="shared" si="58"/>
        <v/>
      </c>
      <c r="L447" s="44" t="str">
        <f t="shared" si="59"/>
        <v/>
      </c>
      <c r="M447" s="44" t="str">
        <f t="shared" si="60"/>
        <v/>
      </c>
      <c r="N447" s="44">
        <f t="shared" si="61"/>
        <v>0</v>
      </c>
      <c r="O447" s="44" t="str">
        <f t="shared" si="62"/>
        <v/>
      </c>
      <c r="P447" s="46">
        <f t="shared" si="63"/>
        <v>0</v>
      </c>
    </row>
    <row r="448" spans="1:16">
      <c r="A448" s="16"/>
      <c r="B448" s="14"/>
      <c r="C448" s="20" t="str">
        <f t="shared" si="57"/>
        <v/>
      </c>
      <c r="D448" s="12"/>
      <c r="E448" s="4"/>
      <c r="F448" s="13"/>
      <c r="G448" s="13"/>
      <c r="I448" s="37"/>
      <c r="K448" s="41" t="str">
        <f t="shared" si="58"/>
        <v/>
      </c>
      <c r="L448" s="44" t="str">
        <f t="shared" si="59"/>
        <v/>
      </c>
      <c r="M448" s="44" t="str">
        <f t="shared" si="60"/>
        <v/>
      </c>
      <c r="N448" s="44">
        <f t="shared" si="61"/>
        <v>0</v>
      </c>
      <c r="O448" s="44" t="str">
        <f t="shared" si="62"/>
        <v/>
      </c>
      <c r="P448" s="46">
        <f t="shared" si="63"/>
        <v>0</v>
      </c>
    </row>
    <row r="449" spans="1:16">
      <c r="A449" s="16"/>
      <c r="B449" s="14"/>
      <c r="C449" s="20" t="str">
        <f t="shared" si="57"/>
        <v/>
      </c>
      <c r="D449" s="12"/>
      <c r="E449" s="4"/>
      <c r="F449" s="13"/>
      <c r="G449" s="13"/>
      <c r="I449" s="37"/>
      <c r="K449" s="41" t="str">
        <f t="shared" si="58"/>
        <v/>
      </c>
      <c r="L449" s="44" t="str">
        <f t="shared" si="59"/>
        <v/>
      </c>
      <c r="M449" s="44" t="str">
        <f t="shared" si="60"/>
        <v/>
      </c>
      <c r="N449" s="44">
        <f t="shared" si="61"/>
        <v>0</v>
      </c>
      <c r="O449" s="44" t="str">
        <f t="shared" si="62"/>
        <v/>
      </c>
      <c r="P449" s="46">
        <f t="shared" si="63"/>
        <v>0</v>
      </c>
    </row>
    <row r="450" spans="1:16">
      <c r="A450" s="16"/>
      <c r="B450" s="14"/>
      <c r="C450" s="20" t="str">
        <f t="shared" si="57"/>
        <v/>
      </c>
      <c r="D450" s="12"/>
      <c r="E450" s="4"/>
      <c r="F450" s="13"/>
      <c r="G450" s="13"/>
      <c r="I450" s="37"/>
      <c r="K450" s="41" t="str">
        <f t="shared" si="58"/>
        <v/>
      </c>
      <c r="L450" s="44" t="str">
        <f t="shared" si="59"/>
        <v/>
      </c>
      <c r="M450" s="44" t="str">
        <f t="shared" si="60"/>
        <v/>
      </c>
      <c r="N450" s="44">
        <f t="shared" si="61"/>
        <v>0</v>
      </c>
      <c r="O450" s="44" t="str">
        <f t="shared" si="62"/>
        <v/>
      </c>
      <c r="P450" s="46">
        <f t="shared" si="63"/>
        <v>0</v>
      </c>
    </row>
    <row r="451" spans="1:16">
      <c r="A451" s="16"/>
      <c r="B451" s="14"/>
      <c r="C451" s="20" t="str">
        <f t="shared" ref="C451:C500" si="64">IF(AND(E451="M",F451&lt;&gt;""),LOOKUP(F451,$Q$1:$Q$100,$R$1:$R$100),IF(AND(E451="F",F451&lt;&gt;""),LOOKUP(F451,$Q$1:$Q$100,$S$1:$S$100),""))</f>
        <v/>
      </c>
      <c r="D451" s="12"/>
      <c r="E451" s="4"/>
      <c r="F451" s="13"/>
      <c r="G451" s="13"/>
      <c r="I451" s="37"/>
      <c r="K451" s="41" t="str">
        <f t="shared" si="58"/>
        <v/>
      </c>
      <c r="L451" s="44" t="str">
        <f t="shared" si="59"/>
        <v/>
      </c>
      <c r="M451" s="44" t="str">
        <f t="shared" si="60"/>
        <v/>
      </c>
      <c r="N451" s="44">
        <f t="shared" si="61"/>
        <v>0</v>
      </c>
      <c r="O451" s="44" t="str">
        <f t="shared" si="62"/>
        <v/>
      </c>
      <c r="P451" s="46">
        <f t="shared" si="63"/>
        <v>0</v>
      </c>
    </row>
    <row r="452" spans="1:16">
      <c r="A452" s="16"/>
      <c r="B452" s="14"/>
      <c r="C452" s="20" t="str">
        <f t="shared" si="64"/>
        <v/>
      </c>
      <c r="D452" s="12"/>
      <c r="E452" s="4"/>
      <c r="F452" s="13"/>
      <c r="G452" s="13"/>
      <c r="I452" s="37"/>
      <c r="K452" s="41" t="str">
        <f t="shared" si="58"/>
        <v/>
      </c>
      <c r="L452" s="44" t="str">
        <f t="shared" si="59"/>
        <v/>
      </c>
      <c r="M452" s="44" t="str">
        <f t="shared" si="60"/>
        <v/>
      </c>
      <c r="N452" s="44">
        <f t="shared" si="61"/>
        <v>0</v>
      </c>
      <c r="O452" s="44" t="str">
        <f t="shared" si="62"/>
        <v/>
      </c>
      <c r="P452" s="46">
        <f t="shared" si="63"/>
        <v>0</v>
      </c>
    </row>
    <row r="453" spans="1:16">
      <c r="A453" s="16"/>
      <c r="B453" s="14"/>
      <c r="C453" s="20" t="str">
        <f t="shared" si="64"/>
        <v/>
      </c>
      <c r="D453" s="12"/>
      <c r="E453" s="4"/>
      <c r="F453" s="13"/>
      <c r="G453" s="13"/>
      <c r="I453" s="37"/>
      <c r="K453" s="41" t="str">
        <f t="shared" si="58"/>
        <v/>
      </c>
      <c r="L453" s="44" t="str">
        <f t="shared" si="59"/>
        <v/>
      </c>
      <c r="M453" s="44" t="str">
        <f t="shared" si="60"/>
        <v/>
      </c>
      <c r="N453" s="44">
        <f t="shared" si="61"/>
        <v>0</v>
      </c>
      <c r="O453" s="44" t="str">
        <f t="shared" si="62"/>
        <v/>
      </c>
      <c r="P453" s="46">
        <f t="shared" si="63"/>
        <v>0</v>
      </c>
    </row>
    <row r="454" spans="1:16">
      <c r="A454" s="16"/>
      <c r="B454" s="14"/>
      <c r="C454" s="20" t="str">
        <f t="shared" si="64"/>
        <v/>
      </c>
      <c r="D454" s="12"/>
      <c r="E454" s="4"/>
      <c r="F454" s="13"/>
      <c r="G454" s="13"/>
      <c r="I454" s="37"/>
      <c r="K454" s="41" t="str">
        <f t="shared" si="58"/>
        <v/>
      </c>
      <c r="L454" s="44" t="str">
        <f t="shared" si="59"/>
        <v/>
      </c>
      <c r="M454" s="44" t="str">
        <f t="shared" si="60"/>
        <v/>
      </c>
      <c r="N454" s="44">
        <f t="shared" si="61"/>
        <v>0</v>
      </c>
      <c r="O454" s="44" t="str">
        <f t="shared" si="62"/>
        <v/>
      </c>
      <c r="P454" s="46">
        <f t="shared" si="63"/>
        <v>0</v>
      </c>
    </row>
    <row r="455" spans="1:16">
      <c r="A455" s="16"/>
      <c r="B455" s="14"/>
      <c r="C455" s="20" t="str">
        <f t="shared" si="64"/>
        <v/>
      </c>
      <c r="D455" s="12"/>
      <c r="E455" s="4"/>
      <c r="F455" s="13"/>
      <c r="G455" s="13"/>
      <c r="I455" s="37"/>
      <c r="K455" s="41" t="str">
        <f t="shared" si="58"/>
        <v/>
      </c>
      <c r="L455" s="44" t="str">
        <f t="shared" si="59"/>
        <v/>
      </c>
      <c r="M455" s="44" t="str">
        <f t="shared" si="60"/>
        <v/>
      </c>
      <c r="N455" s="44">
        <f t="shared" si="61"/>
        <v>0</v>
      </c>
      <c r="O455" s="44" t="str">
        <f t="shared" si="62"/>
        <v/>
      </c>
      <c r="P455" s="46">
        <f t="shared" si="63"/>
        <v>0</v>
      </c>
    </row>
    <row r="456" spans="1:16">
      <c r="A456" s="16"/>
      <c r="B456" s="14"/>
      <c r="C456" s="20" t="str">
        <f t="shared" si="64"/>
        <v/>
      </c>
      <c r="D456" s="12"/>
      <c r="E456" s="4"/>
      <c r="F456" s="13"/>
      <c r="G456" s="13"/>
      <c r="I456" s="37"/>
      <c r="K456" s="41" t="str">
        <f t="shared" si="58"/>
        <v/>
      </c>
      <c r="L456" s="44" t="str">
        <f t="shared" si="59"/>
        <v/>
      </c>
      <c r="M456" s="44" t="str">
        <f t="shared" si="60"/>
        <v/>
      </c>
      <c r="N456" s="44">
        <f t="shared" si="61"/>
        <v>0</v>
      </c>
      <c r="O456" s="44" t="str">
        <f t="shared" si="62"/>
        <v/>
      </c>
      <c r="P456" s="46">
        <f t="shared" si="63"/>
        <v>0</v>
      </c>
    </row>
    <row r="457" spans="1:16">
      <c r="A457" s="16"/>
      <c r="B457" s="14"/>
      <c r="C457" s="20" t="str">
        <f t="shared" si="64"/>
        <v/>
      </c>
      <c r="D457" s="12"/>
      <c r="E457" s="4"/>
      <c r="F457" s="13"/>
      <c r="G457" s="13"/>
      <c r="I457" s="37"/>
      <c r="K457" s="41" t="str">
        <f t="shared" si="58"/>
        <v/>
      </c>
      <c r="L457" s="44" t="str">
        <f t="shared" si="59"/>
        <v/>
      </c>
      <c r="M457" s="44" t="str">
        <f t="shared" si="60"/>
        <v/>
      </c>
      <c r="N457" s="44">
        <f t="shared" si="61"/>
        <v>0</v>
      </c>
      <c r="O457" s="44" t="str">
        <f t="shared" si="62"/>
        <v/>
      </c>
      <c r="P457" s="46">
        <f t="shared" si="63"/>
        <v>0</v>
      </c>
    </row>
    <row r="458" spans="1:16">
      <c r="A458" s="16"/>
      <c r="B458" s="14"/>
      <c r="C458" s="20" t="str">
        <f t="shared" si="64"/>
        <v/>
      </c>
      <c r="D458" s="12"/>
      <c r="E458" s="4"/>
      <c r="F458" s="13"/>
      <c r="G458" s="13"/>
      <c r="I458" s="37"/>
      <c r="K458" s="41" t="str">
        <f t="shared" si="58"/>
        <v/>
      </c>
      <c r="L458" s="44" t="str">
        <f t="shared" si="59"/>
        <v/>
      </c>
      <c r="M458" s="44" t="str">
        <f t="shared" si="60"/>
        <v/>
      </c>
      <c r="N458" s="44">
        <f t="shared" si="61"/>
        <v>0</v>
      </c>
      <c r="O458" s="44" t="str">
        <f t="shared" si="62"/>
        <v/>
      </c>
      <c r="P458" s="46">
        <f t="shared" si="63"/>
        <v>0</v>
      </c>
    </row>
    <row r="459" spans="1:16">
      <c r="A459" s="16"/>
      <c r="B459" s="14"/>
      <c r="C459" s="20" t="str">
        <f t="shared" si="64"/>
        <v/>
      </c>
      <c r="D459" s="12"/>
      <c r="E459" s="4"/>
      <c r="F459" s="13"/>
      <c r="G459" s="13"/>
      <c r="I459" s="37"/>
      <c r="K459" s="41" t="str">
        <f t="shared" si="58"/>
        <v/>
      </c>
      <c r="L459" s="44" t="str">
        <f t="shared" si="59"/>
        <v/>
      </c>
      <c r="M459" s="44" t="str">
        <f t="shared" si="60"/>
        <v/>
      </c>
      <c r="N459" s="44">
        <f t="shared" si="61"/>
        <v>0</v>
      </c>
      <c r="O459" s="44" t="str">
        <f t="shared" si="62"/>
        <v/>
      </c>
      <c r="P459" s="46">
        <f t="shared" si="63"/>
        <v>0</v>
      </c>
    </row>
    <row r="460" spans="1:16">
      <c r="A460" s="16"/>
      <c r="B460" s="14"/>
      <c r="C460" s="20" t="str">
        <f t="shared" si="64"/>
        <v/>
      </c>
      <c r="D460" s="12"/>
      <c r="E460" s="4"/>
      <c r="F460" s="13"/>
      <c r="G460" s="13"/>
      <c r="I460" s="37"/>
      <c r="K460" s="41" t="str">
        <f t="shared" si="58"/>
        <v/>
      </c>
      <c r="L460" s="44" t="str">
        <f t="shared" si="59"/>
        <v/>
      </c>
      <c r="M460" s="44" t="str">
        <f t="shared" si="60"/>
        <v/>
      </c>
      <c r="N460" s="44">
        <f t="shared" si="61"/>
        <v>0</v>
      </c>
      <c r="O460" s="44" t="str">
        <f t="shared" si="62"/>
        <v/>
      </c>
      <c r="P460" s="46">
        <f t="shared" si="63"/>
        <v>0</v>
      </c>
    </row>
    <row r="461" spans="1:16">
      <c r="A461" s="16"/>
      <c r="B461" s="14"/>
      <c r="C461" s="20" t="str">
        <f t="shared" si="64"/>
        <v/>
      </c>
      <c r="D461" s="12"/>
      <c r="E461" s="4"/>
      <c r="F461" s="13"/>
      <c r="G461" s="13"/>
      <c r="I461" s="37"/>
      <c r="K461" s="41" t="str">
        <f t="shared" si="58"/>
        <v/>
      </c>
      <c r="L461" s="44" t="str">
        <f t="shared" si="59"/>
        <v/>
      </c>
      <c r="M461" s="44" t="str">
        <f t="shared" si="60"/>
        <v/>
      </c>
      <c r="N461" s="44">
        <f t="shared" si="61"/>
        <v>0</v>
      </c>
      <c r="O461" s="44" t="str">
        <f t="shared" si="62"/>
        <v/>
      </c>
      <c r="P461" s="46">
        <f t="shared" si="63"/>
        <v>0</v>
      </c>
    </row>
    <row r="462" spans="1:16">
      <c r="A462" s="16"/>
      <c r="B462" s="14"/>
      <c r="C462" s="20" t="str">
        <f t="shared" si="64"/>
        <v/>
      </c>
      <c r="D462" s="12"/>
      <c r="E462" s="4"/>
      <c r="F462" s="13"/>
      <c r="G462" s="13"/>
      <c r="I462" s="37"/>
      <c r="K462" s="41" t="str">
        <f t="shared" si="58"/>
        <v/>
      </c>
      <c r="L462" s="44" t="str">
        <f t="shared" si="59"/>
        <v/>
      </c>
      <c r="M462" s="44" t="str">
        <f t="shared" si="60"/>
        <v/>
      </c>
      <c r="N462" s="44">
        <f t="shared" si="61"/>
        <v>0</v>
      </c>
      <c r="O462" s="44" t="str">
        <f t="shared" si="62"/>
        <v/>
      </c>
      <c r="P462" s="46">
        <f t="shared" si="63"/>
        <v>0</v>
      </c>
    </row>
    <row r="463" spans="1:16">
      <c r="A463" s="16"/>
      <c r="B463" s="14"/>
      <c r="C463" s="20" t="str">
        <f t="shared" si="64"/>
        <v/>
      </c>
      <c r="D463" s="12"/>
      <c r="E463" s="4"/>
      <c r="F463" s="13"/>
      <c r="G463" s="13"/>
      <c r="I463" s="37"/>
      <c r="K463" s="41" t="str">
        <f t="shared" si="58"/>
        <v/>
      </c>
      <c r="L463" s="44" t="str">
        <f t="shared" si="59"/>
        <v/>
      </c>
      <c r="M463" s="44" t="str">
        <f t="shared" si="60"/>
        <v/>
      </c>
      <c r="N463" s="44">
        <f t="shared" si="61"/>
        <v>0</v>
      </c>
      <c r="O463" s="44" t="str">
        <f t="shared" si="62"/>
        <v/>
      </c>
      <c r="P463" s="46">
        <f t="shared" si="63"/>
        <v>0</v>
      </c>
    </row>
    <row r="464" spans="1:16">
      <c r="A464" s="16"/>
      <c r="B464" s="14"/>
      <c r="C464" s="20" t="str">
        <f t="shared" si="64"/>
        <v/>
      </c>
      <c r="D464" s="12"/>
      <c r="E464" s="4"/>
      <c r="F464" s="13"/>
      <c r="G464" s="13"/>
      <c r="I464" s="37"/>
      <c r="K464" s="41" t="str">
        <f t="shared" si="58"/>
        <v/>
      </c>
      <c r="L464" s="44" t="str">
        <f t="shared" si="59"/>
        <v/>
      </c>
      <c r="M464" s="44" t="str">
        <f t="shared" si="60"/>
        <v/>
      </c>
      <c r="N464" s="44">
        <f t="shared" si="61"/>
        <v>0</v>
      </c>
      <c r="O464" s="44" t="str">
        <f t="shared" si="62"/>
        <v/>
      </c>
      <c r="P464" s="46">
        <f t="shared" si="63"/>
        <v>0</v>
      </c>
    </row>
    <row r="465" spans="1:16">
      <c r="A465" s="16"/>
      <c r="B465" s="14"/>
      <c r="C465" s="20" t="str">
        <f t="shared" si="64"/>
        <v/>
      </c>
      <c r="D465" s="12"/>
      <c r="E465" s="4"/>
      <c r="F465" s="13"/>
      <c r="G465" s="13"/>
      <c r="I465" s="37"/>
      <c r="K465" s="41" t="str">
        <f t="shared" si="58"/>
        <v/>
      </c>
      <c r="L465" s="44" t="str">
        <f t="shared" si="59"/>
        <v/>
      </c>
      <c r="M465" s="44" t="str">
        <f t="shared" si="60"/>
        <v/>
      </c>
      <c r="N465" s="44">
        <f t="shared" si="61"/>
        <v>0</v>
      </c>
      <c r="O465" s="44" t="str">
        <f t="shared" si="62"/>
        <v/>
      </c>
      <c r="P465" s="46">
        <f t="shared" si="63"/>
        <v>0</v>
      </c>
    </row>
    <row r="466" spans="1:16">
      <c r="A466" s="16"/>
      <c r="B466" s="14"/>
      <c r="C466" s="20" t="str">
        <f t="shared" si="64"/>
        <v/>
      </c>
      <c r="D466" s="12"/>
      <c r="E466" s="4"/>
      <c r="F466" s="13"/>
      <c r="G466" s="13"/>
      <c r="I466" s="37"/>
      <c r="K466" s="41" t="str">
        <f t="shared" si="58"/>
        <v/>
      </c>
      <c r="L466" s="44" t="str">
        <f t="shared" si="59"/>
        <v/>
      </c>
      <c r="M466" s="44" t="str">
        <f t="shared" si="60"/>
        <v/>
      </c>
      <c r="N466" s="44">
        <f t="shared" si="61"/>
        <v>0</v>
      </c>
      <c r="O466" s="44" t="str">
        <f t="shared" si="62"/>
        <v/>
      </c>
      <c r="P466" s="46">
        <f t="shared" si="63"/>
        <v>0</v>
      </c>
    </row>
    <row r="467" spans="1:16">
      <c r="A467" s="16"/>
      <c r="B467" s="14"/>
      <c r="C467" s="20" t="str">
        <f t="shared" si="64"/>
        <v/>
      </c>
      <c r="D467" s="12"/>
      <c r="E467" s="4"/>
      <c r="F467" s="13"/>
      <c r="G467" s="13"/>
      <c r="I467" s="37"/>
      <c r="K467" s="41" t="str">
        <f t="shared" si="58"/>
        <v/>
      </c>
      <c r="L467" s="44" t="str">
        <f t="shared" si="59"/>
        <v/>
      </c>
      <c r="M467" s="44" t="str">
        <f t="shared" si="60"/>
        <v/>
      </c>
      <c r="N467" s="44">
        <f t="shared" si="61"/>
        <v>0</v>
      </c>
      <c r="O467" s="44" t="str">
        <f t="shared" si="62"/>
        <v/>
      </c>
      <c r="P467" s="46">
        <f t="shared" si="63"/>
        <v>0</v>
      </c>
    </row>
    <row r="468" spans="1:16">
      <c r="A468" s="16"/>
      <c r="B468" s="14"/>
      <c r="C468" s="20" t="str">
        <f t="shared" si="64"/>
        <v/>
      </c>
      <c r="D468" s="12"/>
      <c r="E468" s="4"/>
      <c r="F468" s="13"/>
      <c r="G468" s="13"/>
      <c r="I468" s="37"/>
      <c r="K468" s="41" t="str">
        <f t="shared" si="58"/>
        <v/>
      </c>
      <c r="L468" s="44" t="str">
        <f t="shared" si="59"/>
        <v/>
      </c>
      <c r="M468" s="44" t="str">
        <f t="shared" si="60"/>
        <v/>
      </c>
      <c r="N468" s="44">
        <f t="shared" si="61"/>
        <v>0</v>
      </c>
      <c r="O468" s="44" t="str">
        <f t="shared" si="62"/>
        <v/>
      </c>
      <c r="P468" s="46">
        <f t="shared" si="63"/>
        <v>0</v>
      </c>
    </row>
    <row r="469" spans="1:16">
      <c r="A469" s="16"/>
      <c r="B469" s="14"/>
      <c r="C469" s="20" t="str">
        <f t="shared" si="64"/>
        <v/>
      </c>
      <c r="D469" s="12"/>
      <c r="E469" s="4"/>
      <c r="F469" s="13"/>
      <c r="G469" s="13"/>
      <c r="I469" s="37"/>
      <c r="K469" s="41" t="str">
        <f t="shared" si="58"/>
        <v/>
      </c>
      <c r="L469" s="44" t="str">
        <f t="shared" si="59"/>
        <v/>
      </c>
      <c r="M469" s="44" t="str">
        <f t="shared" si="60"/>
        <v/>
      </c>
      <c r="N469" s="44">
        <f t="shared" si="61"/>
        <v>0</v>
      </c>
      <c r="O469" s="44" t="str">
        <f t="shared" si="62"/>
        <v/>
      </c>
      <c r="P469" s="46">
        <f t="shared" si="63"/>
        <v>0</v>
      </c>
    </row>
    <row r="470" spans="1:16">
      <c r="A470" s="16"/>
      <c r="B470" s="14"/>
      <c r="C470" s="20" t="str">
        <f t="shared" si="64"/>
        <v/>
      </c>
      <c r="D470" s="12"/>
      <c r="E470" s="4"/>
      <c r="F470" s="13"/>
      <c r="G470" s="13"/>
      <c r="I470" s="37"/>
      <c r="K470" s="41" t="str">
        <f t="shared" si="58"/>
        <v/>
      </c>
      <c r="L470" s="44" t="str">
        <f t="shared" si="59"/>
        <v/>
      </c>
      <c r="M470" s="44" t="str">
        <f t="shared" si="60"/>
        <v/>
      </c>
      <c r="N470" s="44">
        <f t="shared" si="61"/>
        <v>0</v>
      </c>
      <c r="O470" s="44" t="str">
        <f t="shared" si="62"/>
        <v/>
      </c>
      <c r="P470" s="46">
        <f t="shared" si="63"/>
        <v>0</v>
      </c>
    </row>
    <row r="471" spans="1:16">
      <c r="A471" s="16"/>
      <c r="B471" s="14"/>
      <c r="C471" s="20" t="str">
        <f t="shared" si="64"/>
        <v/>
      </c>
      <c r="D471" s="12"/>
      <c r="E471" s="4"/>
      <c r="F471" s="13"/>
      <c r="G471" s="13"/>
      <c r="I471" s="37"/>
      <c r="K471" s="41" t="str">
        <f t="shared" si="58"/>
        <v/>
      </c>
      <c r="L471" s="44" t="str">
        <f t="shared" si="59"/>
        <v/>
      </c>
      <c r="M471" s="44" t="str">
        <f t="shared" si="60"/>
        <v/>
      </c>
      <c r="N471" s="44">
        <f t="shared" si="61"/>
        <v>0</v>
      </c>
      <c r="O471" s="44" t="str">
        <f t="shared" si="62"/>
        <v/>
      </c>
      <c r="P471" s="46">
        <f t="shared" si="63"/>
        <v>0</v>
      </c>
    </row>
    <row r="472" spans="1:16">
      <c r="A472" s="16"/>
      <c r="B472" s="14"/>
      <c r="C472" s="20" t="str">
        <f t="shared" si="64"/>
        <v/>
      </c>
      <c r="D472" s="12"/>
      <c r="E472" s="4"/>
      <c r="F472" s="13"/>
      <c r="G472" s="13"/>
      <c r="I472" s="37"/>
      <c r="K472" s="41" t="str">
        <f t="shared" si="58"/>
        <v/>
      </c>
      <c r="L472" s="44" t="str">
        <f t="shared" si="59"/>
        <v/>
      </c>
      <c r="M472" s="44" t="str">
        <f t="shared" si="60"/>
        <v/>
      </c>
      <c r="N472" s="44">
        <f t="shared" si="61"/>
        <v>0</v>
      </c>
      <c r="O472" s="44" t="str">
        <f t="shared" si="62"/>
        <v/>
      </c>
      <c r="P472" s="46">
        <f t="shared" si="63"/>
        <v>0</v>
      </c>
    </row>
    <row r="473" spans="1:16">
      <c r="A473" s="16"/>
      <c r="B473" s="14"/>
      <c r="C473" s="20" t="str">
        <f t="shared" si="64"/>
        <v/>
      </c>
      <c r="D473" s="12"/>
      <c r="E473" s="4"/>
      <c r="F473" s="13"/>
      <c r="G473" s="13"/>
      <c r="I473" s="37"/>
      <c r="K473" s="41" t="str">
        <f t="shared" si="58"/>
        <v/>
      </c>
      <c r="L473" s="44" t="str">
        <f t="shared" si="59"/>
        <v/>
      </c>
      <c r="M473" s="44" t="str">
        <f t="shared" si="60"/>
        <v/>
      </c>
      <c r="N473" s="44">
        <f t="shared" si="61"/>
        <v>0</v>
      </c>
      <c r="O473" s="44" t="str">
        <f t="shared" si="62"/>
        <v/>
      </c>
      <c r="P473" s="46">
        <f t="shared" si="63"/>
        <v>0</v>
      </c>
    </row>
    <row r="474" spans="1:16">
      <c r="A474" s="16"/>
      <c r="B474" s="14"/>
      <c r="C474" s="20" t="str">
        <f t="shared" si="64"/>
        <v/>
      </c>
      <c r="D474" s="12"/>
      <c r="E474" s="4"/>
      <c r="F474" s="13"/>
      <c r="G474" s="13"/>
      <c r="I474" s="37"/>
      <c r="K474" s="41" t="str">
        <f t="shared" si="58"/>
        <v/>
      </c>
      <c r="L474" s="44" t="str">
        <f t="shared" si="59"/>
        <v/>
      </c>
      <c r="M474" s="44" t="str">
        <f t="shared" si="60"/>
        <v/>
      </c>
      <c r="N474" s="44">
        <f t="shared" si="61"/>
        <v>0</v>
      </c>
      <c r="O474" s="44" t="str">
        <f t="shared" si="62"/>
        <v/>
      </c>
      <c r="P474" s="46">
        <f t="shared" si="63"/>
        <v>0</v>
      </c>
    </row>
    <row r="475" spans="1:16">
      <c r="A475" s="16"/>
      <c r="B475" s="14"/>
      <c r="C475" s="20" t="str">
        <f t="shared" si="64"/>
        <v/>
      </c>
      <c r="D475" s="12"/>
      <c r="E475" s="4"/>
      <c r="F475" s="13"/>
      <c r="G475" s="13"/>
      <c r="I475" s="37"/>
      <c r="K475" s="41" t="str">
        <f t="shared" si="58"/>
        <v/>
      </c>
      <c r="L475" s="44" t="str">
        <f t="shared" si="59"/>
        <v/>
      </c>
      <c r="M475" s="44" t="str">
        <f t="shared" si="60"/>
        <v/>
      </c>
      <c r="N475" s="44">
        <f t="shared" si="61"/>
        <v>0</v>
      </c>
      <c r="O475" s="44" t="str">
        <f t="shared" si="62"/>
        <v/>
      </c>
      <c r="P475" s="46">
        <f t="shared" si="63"/>
        <v>0</v>
      </c>
    </row>
    <row r="476" spans="1:16">
      <c r="A476" s="16"/>
      <c r="B476" s="14"/>
      <c r="C476" s="20" t="str">
        <f t="shared" si="64"/>
        <v/>
      </c>
      <c r="D476" s="12"/>
      <c r="E476" s="4"/>
      <c r="F476" s="13"/>
      <c r="G476" s="13"/>
      <c r="I476" s="37"/>
      <c r="K476" s="41" t="str">
        <f t="shared" si="58"/>
        <v/>
      </c>
      <c r="L476" s="44" t="str">
        <f t="shared" si="59"/>
        <v/>
      </c>
      <c r="M476" s="44" t="str">
        <f t="shared" si="60"/>
        <v/>
      </c>
      <c r="N476" s="44">
        <f t="shared" si="61"/>
        <v>0</v>
      </c>
      <c r="O476" s="44" t="str">
        <f t="shared" si="62"/>
        <v/>
      </c>
      <c r="P476" s="46">
        <f t="shared" si="63"/>
        <v>0</v>
      </c>
    </row>
    <row r="477" spans="1:16">
      <c r="A477" s="16"/>
      <c r="B477" s="14"/>
      <c r="C477" s="20" t="str">
        <f t="shared" si="64"/>
        <v/>
      </c>
      <c r="D477" s="12"/>
      <c r="E477" s="4"/>
      <c r="F477" s="13"/>
      <c r="G477" s="13"/>
      <c r="I477" s="37"/>
      <c r="K477" s="41" t="str">
        <f t="shared" si="58"/>
        <v/>
      </c>
      <c r="L477" s="44" t="str">
        <f t="shared" si="59"/>
        <v/>
      </c>
      <c r="M477" s="44" t="str">
        <f t="shared" si="60"/>
        <v/>
      </c>
      <c r="N477" s="44">
        <f t="shared" si="61"/>
        <v>0</v>
      </c>
      <c r="O477" s="44" t="str">
        <f t="shared" si="62"/>
        <v/>
      </c>
      <c r="P477" s="46">
        <f t="shared" si="63"/>
        <v>0</v>
      </c>
    </row>
    <row r="478" spans="1:16">
      <c r="A478" s="16"/>
      <c r="B478" s="14"/>
      <c r="C478" s="20" t="str">
        <f t="shared" si="64"/>
        <v/>
      </c>
      <c r="D478" s="12"/>
      <c r="E478" s="4"/>
      <c r="F478" s="13"/>
      <c r="G478" s="13"/>
      <c r="I478" s="37"/>
      <c r="K478" s="41" t="str">
        <f t="shared" si="58"/>
        <v/>
      </c>
      <c r="L478" s="44" t="str">
        <f t="shared" si="59"/>
        <v/>
      </c>
      <c r="M478" s="44" t="str">
        <f t="shared" si="60"/>
        <v/>
      </c>
      <c r="N478" s="44">
        <f t="shared" si="61"/>
        <v>0</v>
      </c>
      <c r="O478" s="44" t="str">
        <f t="shared" si="62"/>
        <v/>
      </c>
      <c r="P478" s="46">
        <f t="shared" si="63"/>
        <v>0</v>
      </c>
    </row>
    <row r="479" spans="1:16">
      <c r="A479" s="16"/>
      <c r="B479" s="14"/>
      <c r="C479" s="20" t="str">
        <f t="shared" si="64"/>
        <v/>
      </c>
      <c r="D479" s="12"/>
      <c r="E479" s="4"/>
      <c r="F479" s="13"/>
      <c r="G479" s="13"/>
      <c r="I479" s="37"/>
      <c r="K479" s="41" t="str">
        <f t="shared" si="58"/>
        <v/>
      </c>
      <c r="L479" s="44" t="str">
        <f t="shared" si="59"/>
        <v/>
      </c>
      <c r="M479" s="44" t="str">
        <f t="shared" si="60"/>
        <v/>
      </c>
      <c r="N479" s="44">
        <f t="shared" si="61"/>
        <v>0</v>
      </c>
      <c r="O479" s="44" t="str">
        <f t="shared" si="62"/>
        <v/>
      </c>
      <c r="P479" s="46">
        <f t="shared" si="63"/>
        <v>0</v>
      </c>
    </row>
    <row r="480" spans="1:16">
      <c r="A480" s="16"/>
      <c r="B480" s="14"/>
      <c r="C480" s="20" t="str">
        <f t="shared" si="64"/>
        <v/>
      </c>
      <c r="D480" s="12"/>
      <c r="E480" s="4"/>
      <c r="F480" s="13"/>
      <c r="G480" s="13"/>
      <c r="I480" s="37"/>
      <c r="K480" s="41" t="str">
        <f t="shared" si="58"/>
        <v/>
      </c>
      <c r="L480" s="44" t="str">
        <f t="shared" si="59"/>
        <v/>
      </c>
      <c r="M480" s="44" t="str">
        <f t="shared" si="60"/>
        <v/>
      </c>
      <c r="N480" s="44">
        <f t="shared" si="61"/>
        <v>0</v>
      </c>
      <c r="O480" s="44" t="str">
        <f t="shared" si="62"/>
        <v/>
      </c>
      <c r="P480" s="46">
        <f t="shared" si="63"/>
        <v>0</v>
      </c>
    </row>
    <row r="481" spans="1:16">
      <c r="A481" s="16"/>
      <c r="B481" s="14"/>
      <c r="C481" s="20" t="str">
        <f t="shared" si="64"/>
        <v/>
      </c>
      <c r="D481" s="12"/>
      <c r="E481" s="4"/>
      <c r="F481" s="13"/>
      <c r="G481" s="13"/>
      <c r="I481" s="37"/>
      <c r="K481" s="41" t="str">
        <f t="shared" si="58"/>
        <v/>
      </c>
      <c r="L481" s="44" t="str">
        <f t="shared" si="59"/>
        <v/>
      </c>
      <c r="M481" s="44" t="str">
        <f t="shared" si="60"/>
        <v/>
      </c>
      <c r="N481" s="44">
        <f t="shared" si="61"/>
        <v>0</v>
      </c>
      <c r="O481" s="44" t="str">
        <f t="shared" si="62"/>
        <v/>
      </c>
      <c r="P481" s="46">
        <f t="shared" si="63"/>
        <v>0</v>
      </c>
    </row>
    <row r="482" spans="1:16">
      <c r="A482" s="16"/>
      <c r="B482" s="14"/>
      <c r="C482" s="20" t="str">
        <f t="shared" si="64"/>
        <v/>
      </c>
      <c r="D482" s="12"/>
      <c r="E482" s="4"/>
      <c r="F482" s="13"/>
      <c r="G482" s="13"/>
      <c r="I482" s="37"/>
      <c r="K482" s="41" t="str">
        <f t="shared" si="58"/>
        <v/>
      </c>
      <c r="L482" s="44" t="str">
        <f t="shared" si="59"/>
        <v/>
      </c>
      <c r="M482" s="44" t="str">
        <f t="shared" si="60"/>
        <v/>
      </c>
      <c r="N482" s="44">
        <f t="shared" si="61"/>
        <v>0</v>
      </c>
      <c r="O482" s="44" t="str">
        <f t="shared" si="62"/>
        <v/>
      </c>
      <c r="P482" s="46">
        <f t="shared" si="63"/>
        <v>0</v>
      </c>
    </row>
    <row r="483" spans="1:16">
      <c r="A483" s="16"/>
      <c r="B483" s="14"/>
      <c r="C483" s="20" t="str">
        <f t="shared" si="64"/>
        <v/>
      </c>
      <c r="D483" s="12"/>
      <c r="E483" s="4"/>
      <c r="F483" s="13"/>
      <c r="G483" s="13"/>
      <c r="I483" s="37"/>
      <c r="K483" s="41" t="str">
        <f t="shared" si="58"/>
        <v/>
      </c>
      <c r="L483" s="44" t="str">
        <f t="shared" si="59"/>
        <v/>
      </c>
      <c r="M483" s="44" t="str">
        <f t="shared" si="60"/>
        <v/>
      </c>
      <c r="N483" s="44">
        <f t="shared" si="61"/>
        <v>0</v>
      </c>
      <c r="O483" s="44" t="str">
        <f t="shared" si="62"/>
        <v/>
      </c>
      <c r="P483" s="46">
        <f t="shared" si="63"/>
        <v>0</v>
      </c>
    </row>
    <row r="484" spans="1:16">
      <c r="A484" s="16"/>
      <c r="B484" s="14"/>
      <c r="C484" s="20" t="str">
        <f t="shared" si="64"/>
        <v/>
      </c>
      <c r="D484" s="12"/>
      <c r="E484" s="4"/>
      <c r="F484" s="13"/>
      <c r="G484" s="13"/>
      <c r="I484" s="37"/>
      <c r="K484" s="41" t="str">
        <f t="shared" si="58"/>
        <v/>
      </c>
      <c r="L484" s="44" t="str">
        <f t="shared" si="59"/>
        <v/>
      </c>
      <c r="M484" s="44" t="str">
        <f t="shared" si="60"/>
        <v/>
      </c>
      <c r="N484" s="44">
        <f t="shared" si="61"/>
        <v>0</v>
      </c>
      <c r="O484" s="44" t="str">
        <f t="shared" si="62"/>
        <v/>
      </c>
      <c r="P484" s="46">
        <f t="shared" si="63"/>
        <v>0</v>
      </c>
    </row>
    <row r="485" spans="1:16">
      <c r="A485" s="16"/>
      <c r="B485" s="14"/>
      <c r="C485" s="20" t="str">
        <f t="shared" si="64"/>
        <v/>
      </c>
      <c r="D485" s="12"/>
      <c r="E485" s="4"/>
      <c r="F485" s="13"/>
      <c r="G485" s="13"/>
      <c r="I485" s="37"/>
      <c r="K485" s="41" t="str">
        <f t="shared" si="58"/>
        <v/>
      </c>
      <c r="L485" s="44" t="str">
        <f t="shared" si="59"/>
        <v/>
      </c>
      <c r="M485" s="44" t="str">
        <f t="shared" si="60"/>
        <v/>
      </c>
      <c r="N485" s="44">
        <f t="shared" si="61"/>
        <v>0</v>
      </c>
      <c r="O485" s="44" t="str">
        <f t="shared" si="62"/>
        <v/>
      </c>
      <c r="P485" s="46">
        <f t="shared" si="63"/>
        <v>0</v>
      </c>
    </row>
    <row r="486" spans="1:16">
      <c r="A486" s="16"/>
      <c r="B486" s="14"/>
      <c r="C486" s="20" t="str">
        <f t="shared" si="64"/>
        <v/>
      </c>
      <c r="D486" s="12"/>
      <c r="E486" s="4"/>
      <c r="F486" s="13"/>
      <c r="G486" s="13"/>
      <c r="I486" s="37"/>
      <c r="K486" s="41" t="str">
        <f t="shared" si="58"/>
        <v/>
      </c>
      <c r="L486" s="44" t="str">
        <f t="shared" si="59"/>
        <v/>
      </c>
      <c r="M486" s="44" t="str">
        <f t="shared" si="60"/>
        <v/>
      </c>
      <c r="N486" s="44">
        <f t="shared" si="61"/>
        <v>0</v>
      </c>
      <c r="O486" s="44" t="str">
        <f t="shared" si="62"/>
        <v/>
      </c>
      <c r="P486" s="46">
        <f t="shared" si="63"/>
        <v>0</v>
      </c>
    </row>
    <row r="487" spans="1:16">
      <c r="A487" s="16"/>
      <c r="B487" s="14"/>
      <c r="C487" s="20" t="str">
        <f t="shared" si="64"/>
        <v/>
      </c>
      <c r="D487" s="12"/>
      <c r="E487" s="4"/>
      <c r="F487" s="13"/>
      <c r="G487" s="13"/>
      <c r="I487" s="37"/>
      <c r="K487" s="41" t="str">
        <f t="shared" si="58"/>
        <v/>
      </c>
      <c r="L487" s="44" t="str">
        <f t="shared" si="59"/>
        <v/>
      </c>
      <c r="M487" s="44" t="str">
        <f t="shared" si="60"/>
        <v/>
      </c>
      <c r="N487" s="44">
        <f t="shared" si="61"/>
        <v>0</v>
      </c>
      <c r="O487" s="44" t="str">
        <f t="shared" si="62"/>
        <v/>
      </c>
      <c r="P487" s="46">
        <f t="shared" si="63"/>
        <v>0</v>
      </c>
    </row>
    <row r="488" spans="1:16">
      <c r="A488" s="16"/>
      <c r="B488" s="14"/>
      <c r="C488" s="20" t="str">
        <f t="shared" si="64"/>
        <v/>
      </c>
      <c r="D488" s="12"/>
      <c r="E488" s="4"/>
      <c r="F488" s="13"/>
      <c r="G488" s="13"/>
      <c r="I488" s="37"/>
      <c r="K488" s="41" t="str">
        <f t="shared" si="58"/>
        <v/>
      </c>
      <c r="L488" s="44" t="str">
        <f t="shared" si="59"/>
        <v/>
      </c>
      <c r="M488" s="44" t="str">
        <f t="shared" si="60"/>
        <v/>
      </c>
      <c r="N488" s="44">
        <f t="shared" si="61"/>
        <v>0</v>
      </c>
      <c r="O488" s="44" t="str">
        <f t="shared" si="62"/>
        <v/>
      </c>
      <c r="P488" s="46">
        <f t="shared" si="63"/>
        <v>0</v>
      </c>
    </row>
    <row r="489" spans="1:16">
      <c r="A489" s="16"/>
      <c r="B489" s="14"/>
      <c r="C489" s="20" t="str">
        <f t="shared" si="64"/>
        <v/>
      </c>
      <c r="D489" s="12"/>
      <c r="E489" s="4"/>
      <c r="F489" s="13"/>
      <c r="G489" s="13"/>
      <c r="I489" s="37"/>
      <c r="K489" s="41" t="str">
        <f t="shared" si="58"/>
        <v/>
      </c>
      <c r="L489" s="44" t="str">
        <f t="shared" si="59"/>
        <v/>
      </c>
      <c r="M489" s="44" t="str">
        <f t="shared" si="60"/>
        <v/>
      </c>
      <c r="N489" s="44">
        <f t="shared" si="61"/>
        <v>0</v>
      </c>
      <c r="O489" s="44" t="str">
        <f t="shared" si="62"/>
        <v/>
      </c>
      <c r="P489" s="46">
        <f t="shared" si="63"/>
        <v>0</v>
      </c>
    </row>
    <row r="490" spans="1:16">
      <c r="A490" s="16"/>
      <c r="B490" s="14"/>
      <c r="C490" s="20" t="str">
        <f t="shared" si="64"/>
        <v/>
      </c>
      <c r="D490" s="12"/>
      <c r="E490" s="4"/>
      <c r="F490" s="13"/>
      <c r="G490" s="13"/>
      <c r="I490" s="37"/>
      <c r="K490" s="41" t="str">
        <f t="shared" si="58"/>
        <v/>
      </c>
      <c r="L490" s="44" t="str">
        <f t="shared" si="59"/>
        <v/>
      </c>
      <c r="M490" s="44" t="str">
        <f t="shared" si="60"/>
        <v/>
      </c>
      <c r="N490" s="44">
        <f t="shared" si="61"/>
        <v>0</v>
      </c>
      <c r="O490" s="44" t="str">
        <f t="shared" si="62"/>
        <v/>
      </c>
      <c r="P490" s="46">
        <f t="shared" si="63"/>
        <v>0</v>
      </c>
    </row>
    <row r="491" spans="1:16">
      <c r="A491" s="16"/>
      <c r="B491" s="14"/>
      <c r="C491" s="20" t="str">
        <f t="shared" si="64"/>
        <v/>
      </c>
      <c r="D491" s="12"/>
      <c r="E491" s="4"/>
      <c r="F491" s="13"/>
      <c r="G491" s="13"/>
      <c r="I491" s="37"/>
      <c r="K491" s="41" t="str">
        <f t="shared" si="58"/>
        <v/>
      </c>
      <c r="L491" s="44" t="str">
        <f t="shared" si="59"/>
        <v/>
      </c>
      <c r="M491" s="44" t="str">
        <f t="shared" si="60"/>
        <v/>
      </c>
      <c r="N491" s="44">
        <f t="shared" si="61"/>
        <v>0</v>
      </c>
      <c r="O491" s="44" t="str">
        <f t="shared" si="62"/>
        <v/>
      </c>
      <c r="P491" s="46">
        <f t="shared" si="63"/>
        <v>0</v>
      </c>
    </row>
    <row r="492" spans="1:16">
      <c r="A492" s="16"/>
      <c r="B492" s="14"/>
      <c r="C492" s="20" t="str">
        <f t="shared" si="64"/>
        <v/>
      </c>
      <c r="D492" s="12"/>
      <c r="E492" s="4"/>
      <c r="F492" s="13"/>
      <c r="G492" s="13"/>
      <c r="I492" s="37"/>
      <c r="K492" s="41" t="str">
        <f t="shared" si="58"/>
        <v/>
      </c>
      <c r="L492" s="44" t="str">
        <f t="shared" si="59"/>
        <v/>
      </c>
      <c r="M492" s="44" t="str">
        <f t="shared" si="60"/>
        <v/>
      </c>
      <c r="N492" s="44">
        <f t="shared" si="61"/>
        <v>0</v>
      </c>
      <c r="O492" s="44" t="str">
        <f t="shared" si="62"/>
        <v/>
      </c>
      <c r="P492" s="46">
        <f t="shared" si="63"/>
        <v>0</v>
      </c>
    </row>
    <row r="493" spans="1:16">
      <c r="A493" s="16"/>
      <c r="B493" s="14"/>
      <c r="C493" s="20" t="str">
        <f t="shared" si="64"/>
        <v/>
      </c>
      <c r="D493" s="12"/>
      <c r="E493" s="4"/>
      <c r="F493" s="13"/>
      <c r="G493" s="13"/>
      <c r="I493" s="37"/>
      <c r="K493" s="41" t="str">
        <f t="shared" si="58"/>
        <v/>
      </c>
      <c r="L493" s="44" t="str">
        <f t="shared" si="59"/>
        <v/>
      </c>
      <c r="M493" s="44" t="str">
        <f t="shared" si="60"/>
        <v/>
      </c>
      <c r="N493" s="44">
        <f t="shared" si="61"/>
        <v>0</v>
      </c>
      <c r="O493" s="44" t="str">
        <f t="shared" si="62"/>
        <v/>
      </c>
      <c r="P493" s="46">
        <f t="shared" si="63"/>
        <v>0</v>
      </c>
    </row>
    <row r="494" spans="1:16">
      <c r="A494" s="16"/>
      <c r="B494" s="14"/>
      <c r="C494" s="20" t="str">
        <f t="shared" si="64"/>
        <v/>
      </c>
      <c r="D494" s="12"/>
      <c r="E494" s="4"/>
      <c r="F494" s="13"/>
      <c r="G494" s="13"/>
      <c r="I494" s="37"/>
      <c r="K494" s="41" t="str">
        <f t="shared" si="58"/>
        <v/>
      </c>
      <c r="L494" s="44" t="str">
        <f t="shared" si="59"/>
        <v/>
      </c>
      <c r="M494" s="44" t="str">
        <f t="shared" si="60"/>
        <v/>
      </c>
      <c r="N494" s="44">
        <f t="shared" si="61"/>
        <v>0</v>
      </c>
      <c r="O494" s="44" t="str">
        <f t="shared" si="62"/>
        <v/>
      </c>
      <c r="P494" s="46">
        <f t="shared" si="63"/>
        <v>0</v>
      </c>
    </row>
    <row r="495" spans="1:16">
      <c r="A495" s="16"/>
      <c r="B495" s="14"/>
      <c r="C495" s="20" t="str">
        <f t="shared" si="64"/>
        <v/>
      </c>
      <c r="D495" s="12"/>
      <c r="E495" s="4"/>
      <c r="F495" s="13"/>
      <c r="G495" s="13"/>
      <c r="I495" s="37"/>
      <c r="K495" s="41" t="str">
        <f t="shared" si="58"/>
        <v/>
      </c>
      <c r="L495" s="44" t="str">
        <f t="shared" si="59"/>
        <v/>
      </c>
      <c r="M495" s="44" t="str">
        <f t="shared" si="60"/>
        <v/>
      </c>
      <c r="N495" s="44">
        <f t="shared" si="61"/>
        <v>0</v>
      </c>
      <c r="O495" s="44" t="str">
        <f t="shared" si="62"/>
        <v/>
      </c>
      <c r="P495" s="46">
        <f t="shared" si="63"/>
        <v>0</v>
      </c>
    </row>
    <row r="496" spans="1:16">
      <c r="A496" s="16"/>
      <c r="B496" s="14"/>
      <c r="C496" s="20" t="str">
        <f t="shared" si="64"/>
        <v/>
      </c>
      <c r="D496" s="12"/>
      <c r="E496" s="4"/>
      <c r="F496" s="13"/>
      <c r="G496" s="13"/>
      <c r="I496" s="37"/>
      <c r="K496" s="41" t="str">
        <f t="shared" si="58"/>
        <v/>
      </c>
      <c r="L496" s="44" t="str">
        <f t="shared" si="59"/>
        <v/>
      </c>
      <c r="M496" s="44" t="str">
        <f t="shared" si="60"/>
        <v/>
      </c>
      <c r="N496" s="44">
        <f t="shared" si="61"/>
        <v>0</v>
      </c>
      <c r="O496" s="44" t="str">
        <f t="shared" si="62"/>
        <v/>
      </c>
      <c r="P496" s="46">
        <f t="shared" si="63"/>
        <v>0</v>
      </c>
    </row>
    <row r="497" spans="1:16">
      <c r="A497" s="16"/>
      <c r="B497" s="14"/>
      <c r="C497" s="20" t="str">
        <f t="shared" si="64"/>
        <v/>
      </c>
      <c r="D497" s="12"/>
      <c r="E497" s="4"/>
      <c r="F497" s="13"/>
      <c r="G497" s="13"/>
      <c r="I497" s="37"/>
      <c r="K497" s="41" t="str">
        <f t="shared" si="58"/>
        <v/>
      </c>
      <c r="L497" s="44" t="str">
        <f t="shared" si="59"/>
        <v/>
      </c>
      <c r="M497" s="44" t="str">
        <f t="shared" si="60"/>
        <v/>
      </c>
      <c r="N497" s="44">
        <f t="shared" si="61"/>
        <v>0</v>
      </c>
      <c r="O497" s="44" t="str">
        <f t="shared" si="62"/>
        <v/>
      </c>
      <c r="P497" s="46">
        <f t="shared" si="63"/>
        <v>0</v>
      </c>
    </row>
    <row r="498" spans="1:16">
      <c r="A498" s="16"/>
      <c r="B498" s="35"/>
      <c r="C498" s="20" t="str">
        <f t="shared" si="64"/>
        <v/>
      </c>
      <c r="D498" s="12"/>
      <c r="E498" s="4"/>
      <c r="F498" s="13"/>
      <c r="G498" s="13"/>
      <c r="I498" s="37"/>
      <c r="K498" s="41" t="str">
        <f t="shared" si="58"/>
        <v/>
      </c>
      <c r="L498" s="44" t="str">
        <f t="shared" si="59"/>
        <v/>
      </c>
      <c r="M498" s="44" t="str">
        <f t="shared" si="60"/>
        <v/>
      </c>
      <c r="N498" s="44">
        <f t="shared" si="61"/>
        <v>0</v>
      </c>
      <c r="O498" s="44" t="str">
        <f t="shared" si="62"/>
        <v/>
      </c>
      <c r="P498" s="46">
        <f t="shared" si="63"/>
        <v>0</v>
      </c>
    </row>
    <row r="499" spans="1:16">
      <c r="A499" s="16"/>
      <c r="B499" s="35"/>
      <c r="C499" s="20" t="str">
        <f t="shared" si="64"/>
        <v/>
      </c>
      <c r="D499" s="12"/>
      <c r="E499" s="36"/>
      <c r="F499" s="13"/>
      <c r="G499" s="13"/>
      <c r="I499" s="37"/>
      <c r="K499" s="41" t="str">
        <f t="shared" si="58"/>
        <v/>
      </c>
      <c r="L499" s="44" t="str">
        <f t="shared" si="59"/>
        <v/>
      </c>
      <c r="M499" s="44" t="str">
        <f t="shared" si="60"/>
        <v/>
      </c>
      <c r="N499" s="44">
        <f t="shared" si="61"/>
        <v>0</v>
      </c>
      <c r="O499" s="44" t="str">
        <f t="shared" si="62"/>
        <v/>
      </c>
      <c r="P499" s="46">
        <f t="shared" si="63"/>
        <v>0</v>
      </c>
    </row>
    <row r="500" spans="1:16">
      <c r="A500" s="16"/>
      <c r="B500" s="35"/>
      <c r="C500" s="20" t="str">
        <f t="shared" si="64"/>
        <v/>
      </c>
      <c r="D500" s="12"/>
      <c r="E500" s="36"/>
      <c r="F500" s="13"/>
      <c r="G500" s="27"/>
      <c r="I500" s="37"/>
      <c r="K500" s="41" t="str">
        <f t="shared" si="58"/>
        <v/>
      </c>
      <c r="L500" s="44" t="str">
        <f t="shared" si="59"/>
        <v/>
      </c>
      <c r="M500" s="44" t="str">
        <f t="shared" si="60"/>
        <v/>
      </c>
      <c r="N500" s="44">
        <f t="shared" si="61"/>
        <v>0</v>
      </c>
      <c r="O500" s="44" t="str">
        <f t="shared" si="62"/>
        <v/>
      </c>
      <c r="P500" s="46">
        <f t="shared" si="63"/>
        <v>0</v>
      </c>
    </row>
  </sheetData>
  <sheetProtection password="CC06" sheet="1" objects="1" scenarios="1" selectLockedCells="1"/>
  <phoneticPr fontId="2" type="noConversion"/>
  <dataValidations count="3">
    <dataValidation type="list" allowBlank="1" showInputMessage="1" showErrorMessage="1" sqref="E2:E500">
      <formula1>$H$2:$H$3</formula1>
    </dataValidation>
    <dataValidation type="list" allowBlank="1" showInputMessage="1" showErrorMessage="1" sqref="G2:G500">
      <formula1>$H$4:$H$5</formula1>
    </dataValidation>
    <dataValidation type="list" allowBlank="1" showInputMessage="1" showErrorMessage="1" sqref="D2:D500">
      <formula1>$J$2:$J$100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topLeftCell="B1" workbookViewId="0">
      <selection activeCell="B1" sqref="B1"/>
    </sheetView>
  </sheetViews>
  <sheetFormatPr defaultRowHeight="15.75"/>
  <cols>
    <col min="1" max="1" width="10.75" style="81" hidden="1" customWidth="1"/>
    <col min="2" max="2" width="25.375" style="81" customWidth="1"/>
    <col min="3" max="3" width="6" style="122" customWidth="1"/>
    <col min="4" max="4" width="24.5" style="81" customWidth="1"/>
    <col min="5" max="5" width="9" style="123"/>
    <col min="6" max="6" width="11" style="122" customWidth="1"/>
    <col min="7" max="7" width="9" style="81"/>
    <col min="8" max="8" width="9" style="81" hidden="1" customWidth="1"/>
    <col min="9" max="9" width="14" style="81" customWidth="1"/>
    <col min="10" max="10" width="19.125" style="81" customWidth="1"/>
    <col min="11" max="11" width="15.25" style="81" customWidth="1"/>
    <col min="12" max="12" width="18.5" style="81" customWidth="1"/>
    <col min="13" max="13" width="23.375" style="81" customWidth="1"/>
    <col min="14" max="14" width="20.375" style="81" customWidth="1"/>
    <col min="15" max="16384" width="9" style="81"/>
  </cols>
  <sheetData>
    <row r="1" spans="1:14" ht="16.5" thickBot="1">
      <c r="B1" s="82" t="s">
        <v>112</v>
      </c>
      <c r="C1" s="83" t="s">
        <v>0</v>
      </c>
      <c r="D1" s="84" t="s">
        <v>2</v>
      </c>
      <c r="E1" s="85" t="s">
        <v>4</v>
      </c>
      <c r="F1" s="86" t="s">
        <v>23</v>
      </c>
      <c r="I1" s="82" t="s">
        <v>110</v>
      </c>
      <c r="J1" s="83">
        <v>3</v>
      </c>
      <c r="K1" s="84" t="s">
        <v>111</v>
      </c>
      <c r="L1" s="85" t="s">
        <v>369</v>
      </c>
      <c r="M1" s="86" t="s">
        <v>370</v>
      </c>
      <c r="N1" s="86" t="s">
        <v>371</v>
      </c>
    </row>
    <row r="2" spans="1:14" ht="16.5" thickBot="1">
      <c r="B2" s="87"/>
      <c r="C2" s="88"/>
      <c r="D2" s="89"/>
      <c r="E2" s="90"/>
      <c r="F2" s="91"/>
      <c r="I2" s="92"/>
      <c r="J2" s="88"/>
      <c r="K2" s="89"/>
      <c r="L2" s="90"/>
      <c r="M2" s="91"/>
      <c r="N2" s="91"/>
    </row>
    <row r="3" spans="1:14">
      <c r="A3" s="81" t="s">
        <v>39</v>
      </c>
      <c r="B3" s="93" t="s">
        <v>33</v>
      </c>
      <c r="C3" s="94">
        <v>1</v>
      </c>
      <c r="D3" s="95" t="str">
        <f>VLOOKUP($A3,Sex,10,FALSE)</f>
        <v>Malcolm Muir</v>
      </c>
      <c r="E3" s="96">
        <f>VLOOKUP($A3,Sex,22,FALSE)</f>
        <v>1.951388888888889E-2</v>
      </c>
      <c r="F3" s="97">
        <f>VLOOKUP($A3,Sex,2,FALSE)</f>
        <v>1</v>
      </c>
      <c r="I3" s="98" t="s">
        <v>0</v>
      </c>
      <c r="J3" s="99" t="s">
        <v>3</v>
      </c>
      <c r="K3" s="100" t="s">
        <v>10</v>
      </c>
      <c r="L3" s="96"/>
      <c r="M3" s="96"/>
      <c r="N3" s="97"/>
    </row>
    <row r="4" spans="1:14">
      <c r="A4" s="81" t="s">
        <v>40</v>
      </c>
      <c r="B4" s="101"/>
      <c r="C4" s="102">
        <v>2</v>
      </c>
      <c r="D4" s="103" t="str">
        <f>VLOOKUP($A4,Sex,10,FALSE)</f>
        <v>Euan Brown</v>
      </c>
      <c r="E4" s="104">
        <f>VLOOKUP($A4,Sex,22,FALSE)</f>
        <v>1.9745370370370371E-2</v>
      </c>
      <c r="F4" s="105">
        <f>VLOOKUP($A4,Sex,2,FALSE)</f>
        <v>2</v>
      </c>
      <c r="H4" s="81" t="s">
        <v>117</v>
      </c>
      <c r="I4" s="101">
        <v>1</v>
      </c>
      <c r="J4" s="102" t="str">
        <f t="shared" ref="J4:J13" si="0">VLOOKUP($H4,Team_Index,6,FALSE)</f>
        <v>East London Runners</v>
      </c>
      <c r="K4" s="102">
        <f t="shared" ref="K4:K13" si="1">VLOOKUP($H4,Team_Index,7,FALSE)</f>
        <v>10</v>
      </c>
      <c r="L4" s="104" t="str">
        <f t="shared" ref="L4:L13" si="2">VLOOKUP($H4,Team_Index,12,FALSE)</f>
        <v>Euan Brown</v>
      </c>
      <c r="M4" s="104" t="str">
        <f t="shared" ref="M4:M13" si="3">VLOOKUP($H4,Team_Index,13,FALSE)</f>
        <v>Thomas Grimes</v>
      </c>
      <c r="N4" s="106" t="str">
        <f t="shared" ref="N4:N13" si="4">VLOOKUP($H4,Team_Index,14,FALSE)</f>
        <v>Mark Boulton</v>
      </c>
    </row>
    <row r="5" spans="1:14">
      <c r="A5" s="81" t="s">
        <v>41</v>
      </c>
      <c r="B5" s="101"/>
      <c r="C5" s="102">
        <v>3</v>
      </c>
      <c r="D5" s="103" t="str">
        <f>VLOOKUP($A5,Sex,10,FALSE)</f>
        <v>Thomas Grimes</v>
      </c>
      <c r="E5" s="104">
        <f>VLOOKUP($A5,Sex,22,FALSE)</f>
        <v>1.9872685185185184E-2</v>
      </c>
      <c r="F5" s="105">
        <f>VLOOKUP($A5,Sex,2,FALSE)</f>
        <v>3</v>
      </c>
      <c r="H5" s="81" t="s">
        <v>118</v>
      </c>
      <c r="I5" s="101">
        <v>2</v>
      </c>
      <c r="J5" s="102" t="str">
        <f t="shared" si="0"/>
        <v>Ilford AC</v>
      </c>
      <c r="K5" s="102">
        <f t="shared" si="1"/>
        <v>16</v>
      </c>
      <c r="L5" s="104" t="str">
        <f t="shared" si="2"/>
        <v>Malcolm Muir</v>
      </c>
      <c r="M5" s="104" t="str">
        <f t="shared" si="3"/>
        <v>Stephen Philcox</v>
      </c>
      <c r="N5" s="106" t="str">
        <f t="shared" si="4"/>
        <v>Kevin Newell</v>
      </c>
    </row>
    <row r="6" spans="1:14">
      <c r="A6" s="81" t="s">
        <v>45</v>
      </c>
      <c r="B6" s="101" t="s">
        <v>24</v>
      </c>
      <c r="C6" s="102">
        <v>1</v>
      </c>
      <c r="D6" s="103" t="str">
        <f t="shared" ref="D6:D11" si="5">VLOOKUP($A6,Group,11,FALSE)</f>
        <v>Richard Heath</v>
      </c>
      <c r="E6" s="104">
        <f t="shared" ref="E6:E11" si="6">VLOOKUP($A6,Group,23,FALSE)</f>
        <v>2.0092592592592592E-2</v>
      </c>
      <c r="F6" s="105">
        <f t="shared" ref="F6:F11" si="7">VLOOKUP($A6,Group,3,FALSE)</f>
        <v>4</v>
      </c>
      <c r="H6" s="81" t="s">
        <v>119</v>
      </c>
      <c r="I6" s="101">
        <v>3</v>
      </c>
      <c r="J6" s="102" t="str">
        <f t="shared" si="0"/>
        <v>East End Road Runners</v>
      </c>
      <c r="K6" s="102">
        <f t="shared" si="1"/>
        <v>61</v>
      </c>
      <c r="L6" s="104" t="str">
        <f t="shared" si="2"/>
        <v>Nuno Andrade</v>
      </c>
      <c r="M6" s="104" t="str">
        <f t="shared" si="3"/>
        <v>Bobby Seagull</v>
      </c>
      <c r="N6" s="106" t="str">
        <f t="shared" si="4"/>
        <v>Rodney Baldwin</v>
      </c>
    </row>
    <row r="7" spans="1:14">
      <c r="A7" s="81" t="s">
        <v>46</v>
      </c>
      <c r="B7" s="101" t="s">
        <v>25</v>
      </c>
      <c r="C7" s="102">
        <v>1</v>
      </c>
      <c r="D7" s="103" t="str">
        <f t="shared" si="5"/>
        <v>Alan Rugg</v>
      </c>
      <c r="E7" s="104">
        <f t="shared" si="6"/>
        <v>2.0925925925925924E-2</v>
      </c>
      <c r="F7" s="105">
        <f t="shared" si="7"/>
        <v>10</v>
      </c>
      <c r="H7" s="81" t="s">
        <v>120</v>
      </c>
      <c r="I7" s="101">
        <v>4</v>
      </c>
      <c r="J7" s="102" t="str">
        <f t="shared" si="0"/>
        <v>Eton Manor</v>
      </c>
      <c r="K7" s="102">
        <f t="shared" si="1"/>
        <v>75</v>
      </c>
      <c r="L7" s="104" t="str">
        <f t="shared" si="2"/>
        <v>Paul Cates</v>
      </c>
      <c r="M7" s="104" t="str">
        <f t="shared" si="3"/>
        <v>David Cato</v>
      </c>
      <c r="N7" s="106" t="str">
        <f t="shared" si="4"/>
        <v>Dave Daugirda</v>
      </c>
    </row>
    <row r="8" spans="1:14">
      <c r="A8" s="81" t="s">
        <v>47</v>
      </c>
      <c r="B8" s="107" t="s">
        <v>26</v>
      </c>
      <c r="C8" s="108">
        <v>1</v>
      </c>
      <c r="D8" s="109" t="str">
        <f t="shared" si="5"/>
        <v>Robert Jousiffe</v>
      </c>
      <c r="E8" s="110">
        <f t="shared" si="6"/>
        <v>2.5613425925925928E-2</v>
      </c>
      <c r="F8" s="111">
        <f t="shared" si="7"/>
        <v>58</v>
      </c>
      <c r="H8" s="81" t="s">
        <v>121</v>
      </c>
      <c r="I8" s="101">
        <v>5</v>
      </c>
      <c r="J8" s="102" t="str">
        <f t="shared" si="0"/>
        <v>Orion Harriers</v>
      </c>
      <c r="K8" s="102">
        <f t="shared" si="1"/>
        <v>81</v>
      </c>
      <c r="L8" s="104" t="str">
        <f t="shared" si="2"/>
        <v>Neil Mcgoun</v>
      </c>
      <c r="M8" s="104" t="str">
        <f t="shared" si="3"/>
        <v>Dave Brock</v>
      </c>
      <c r="N8" s="106" t="str">
        <f t="shared" si="4"/>
        <v>Philip Hernon</v>
      </c>
    </row>
    <row r="9" spans="1:14">
      <c r="A9" s="81" t="s">
        <v>94</v>
      </c>
      <c r="B9" s="107" t="s">
        <v>175</v>
      </c>
      <c r="C9" s="108">
        <v>1</v>
      </c>
      <c r="D9" s="109" t="e">
        <f t="shared" si="5"/>
        <v>#N/A</v>
      </c>
      <c r="E9" s="110" t="e">
        <f t="shared" si="6"/>
        <v>#N/A</v>
      </c>
      <c r="F9" s="111" t="e">
        <f t="shared" si="7"/>
        <v>#N/A</v>
      </c>
      <c r="H9" s="81" t="s">
        <v>122</v>
      </c>
      <c r="I9" s="101">
        <v>6</v>
      </c>
      <c r="J9" s="102" t="str">
        <f t="shared" si="0"/>
        <v>Dagenham 88</v>
      </c>
      <c r="K9" s="102">
        <f t="shared" si="1"/>
        <v>91</v>
      </c>
      <c r="L9" s="104" t="str">
        <f t="shared" si="2"/>
        <v>Nigel Swinburne</v>
      </c>
      <c r="M9" s="104" t="str">
        <f t="shared" si="3"/>
        <v>Paul Prior</v>
      </c>
      <c r="N9" s="106" t="str">
        <f t="shared" si="4"/>
        <v>Ian Cummins</v>
      </c>
    </row>
    <row r="10" spans="1:14">
      <c r="A10" s="81" t="s">
        <v>93</v>
      </c>
      <c r="B10" s="107" t="s">
        <v>176</v>
      </c>
      <c r="C10" s="102">
        <v>1</v>
      </c>
      <c r="D10" s="103" t="e">
        <f t="shared" si="5"/>
        <v>#N/A</v>
      </c>
      <c r="E10" s="104" t="e">
        <f t="shared" si="6"/>
        <v>#N/A</v>
      </c>
      <c r="F10" s="105" t="e">
        <f t="shared" si="7"/>
        <v>#N/A</v>
      </c>
      <c r="H10" s="81" t="s">
        <v>123</v>
      </c>
      <c r="I10" s="101">
        <v>7</v>
      </c>
      <c r="J10" s="102" t="str">
        <f t="shared" si="0"/>
        <v>Barking Road Runners</v>
      </c>
      <c r="K10" s="102">
        <f t="shared" si="1"/>
        <v>105</v>
      </c>
      <c r="L10" s="104" t="str">
        <f t="shared" si="2"/>
        <v>Liviu Ionita</v>
      </c>
      <c r="M10" s="104" t="str">
        <f t="shared" si="3"/>
        <v>Dervish Bartlett</v>
      </c>
      <c r="N10" s="106" t="str">
        <f t="shared" si="4"/>
        <v>Ronald Vialls</v>
      </c>
    </row>
    <row r="11" spans="1:14" ht="16.5" thickBot="1">
      <c r="A11" s="81" t="s">
        <v>101</v>
      </c>
      <c r="B11" s="112" t="s">
        <v>177</v>
      </c>
      <c r="C11" s="113">
        <v>1</v>
      </c>
      <c r="D11" s="114" t="e">
        <f t="shared" si="5"/>
        <v>#N/A</v>
      </c>
      <c r="E11" s="115" t="e">
        <f t="shared" si="6"/>
        <v>#N/A</v>
      </c>
      <c r="F11" s="116" t="e">
        <f t="shared" si="7"/>
        <v>#N/A</v>
      </c>
      <c r="H11" s="81" t="s">
        <v>124</v>
      </c>
      <c r="I11" s="101">
        <v>8</v>
      </c>
      <c r="J11" s="102" t="str">
        <f t="shared" si="0"/>
        <v>Havering 90 Joggers</v>
      </c>
      <c r="K11" s="102">
        <f t="shared" si="1"/>
        <v>129</v>
      </c>
      <c r="L11" s="104" t="str">
        <f t="shared" si="2"/>
        <v>Richard Heath</v>
      </c>
      <c r="M11" s="104" t="str">
        <f t="shared" si="3"/>
        <v>Tony Galea</v>
      </c>
      <c r="N11" s="106" t="str">
        <f t="shared" si="4"/>
        <v>Clive Tweedie</v>
      </c>
    </row>
    <row r="12" spans="1:14" ht="16.5" thickBot="1">
      <c r="B12" s="87"/>
      <c r="C12" s="88"/>
      <c r="D12" s="89"/>
      <c r="E12" s="90"/>
      <c r="F12" s="91"/>
      <c r="H12" s="81" t="s">
        <v>125</v>
      </c>
      <c r="I12" s="101">
        <v>9</v>
      </c>
      <c r="J12" s="102" t="e">
        <f t="shared" si="0"/>
        <v>#N/A</v>
      </c>
      <c r="K12" s="102" t="e">
        <f t="shared" si="1"/>
        <v>#N/A</v>
      </c>
      <c r="L12" s="104" t="e">
        <f t="shared" si="2"/>
        <v>#N/A</v>
      </c>
      <c r="M12" s="104" t="e">
        <f t="shared" si="3"/>
        <v>#N/A</v>
      </c>
      <c r="N12" s="106" t="e">
        <f t="shared" si="4"/>
        <v>#N/A</v>
      </c>
    </row>
    <row r="13" spans="1:14" ht="16.5" thickBot="1">
      <c r="A13" s="81" t="s">
        <v>42</v>
      </c>
      <c r="B13" s="93" t="s">
        <v>34</v>
      </c>
      <c r="C13" s="94">
        <v>1</v>
      </c>
      <c r="D13" s="95" t="str">
        <f>VLOOKUP($A13,Sex,10,FALSE)</f>
        <v>Krystle Balogun</v>
      </c>
      <c r="E13" s="96">
        <f>VLOOKUP($A13,Sex,22,FALSE)</f>
        <v>2.315972222222222E-2</v>
      </c>
      <c r="F13" s="97">
        <f>VLOOKUP($A13,Sex,2,FALSE)</f>
        <v>26</v>
      </c>
      <c r="H13" s="81" t="s">
        <v>126</v>
      </c>
      <c r="I13" s="117">
        <v>10</v>
      </c>
      <c r="J13" s="118" t="e">
        <f t="shared" si="0"/>
        <v>#N/A</v>
      </c>
      <c r="K13" s="118" t="e">
        <f t="shared" si="1"/>
        <v>#N/A</v>
      </c>
      <c r="L13" s="119" t="e">
        <f t="shared" si="2"/>
        <v>#N/A</v>
      </c>
      <c r="M13" s="119" t="e">
        <f t="shared" si="3"/>
        <v>#N/A</v>
      </c>
      <c r="N13" s="120" t="e">
        <f t="shared" si="4"/>
        <v>#N/A</v>
      </c>
    </row>
    <row r="14" spans="1:14">
      <c r="A14" s="81" t="s">
        <v>43</v>
      </c>
      <c r="B14" s="101"/>
      <c r="C14" s="102">
        <v>2</v>
      </c>
      <c r="D14" s="103" t="str">
        <f>VLOOKUP($A14,Sex,10,FALSE)</f>
        <v>Karen Levison</v>
      </c>
      <c r="E14" s="104">
        <f>VLOOKUP($A14,Sex,22,FALSE)</f>
        <v>2.329861111111111E-2</v>
      </c>
      <c r="F14" s="105">
        <f>VLOOKUP($A14,Sex,2,FALSE)</f>
        <v>31</v>
      </c>
      <c r="I14" s="121"/>
    </row>
    <row r="15" spans="1:14" ht="16.5" thickBot="1">
      <c r="A15" s="81" t="s">
        <v>44</v>
      </c>
      <c r="B15" s="101"/>
      <c r="C15" s="102">
        <v>3</v>
      </c>
      <c r="D15" s="103" t="str">
        <f>VLOOKUP($A15,Sex,10,FALSE)</f>
        <v>Ava Lee</v>
      </c>
      <c r="E15" s="104">
        <f>VLOOKUP($A15,Sex,22,FALSE)</f>
        <v>2.3773148148148147E-2</v>
      </c>
      <c r="F15" s="105">
        <f>VLOOKUP($A15,Sex,2,FALSE)</f>
        <v>35</v>
      </c>
    </row>
    <row r="16" spans="1:14" ht="16.5" thickBot="1">
      <c r="A16" s="81" t="s">
        <v>103</v>
      </c>
      <c r="B16" s="101" t="s">
        <v>27</v>
      </c>
      <c r="C16" s="102">
        <v>1</v>
      </c>
      <c r="D16" s="103" t="str">
        <f t="shared" ref="D16:D21" si="8">VLOOKUP($A16,Group,11,FALSE)</f>
        <v>Sharon Springfield</v>
      </c>
      <c r="E16" s="104">
        <f t="shared" ref="E16:E21" si="9">VLOOKUP($A16,Group,23,FALSE)</f>
        <v>2.5231481481481483E-2</v>
      </c>
      <c r="F16" s="105">
        <f t="shared" ref="F16:F21" si="10">VLOOKUP($A16,Group,3,FALSE)</f>
        <v>52</v>
      </c>
      <c r="I16" s="82" t="s">
        <v>115</v>
      </c>
      <c r="J16" s="83">
        <v>3</v>
      </c>
      <c r="K16" s="84" t="s">
        <v>111</v>
      </c>
      <c r="L16" s="85" t="s">
        <v>369</v>
      </c>
      <c r="M16" s="86" t="s">
        <v>370</v>
      </c>
      <c r="N16" s="86" t="s">
        <v>371</v>
      </c>
    </row>
    <row r="17" spans="1:14" ht="16.5" thickBot="1">
      <c r="A17" s="81" t="s">
        <v>104</v>
      </c>
      <c r="B17" s="101" t="s">
        <v>28</v>
      </c>
      <c r="C17" s="102">
        <v>1</v>
      </c>
      <c r="D17" s="103" t="str">
        <f t="shared" si="8"/>
        <v>Mary Armitage</v>
      </c>
      <c r="E17" s="104">
        <f t="shared" si="9"/>
        <v>2.71875E-2</v>
      </c>
      <c r="F17" s="105">
        <f t="shared" si="10"/>
        <v>93</v>
      </c>
      <c r="I17" s="92"/>
      <c r="J17" s="88"/>
      <c r="K17" s="89"/>
      <c r="L17" s="90"/>
      <c r="M17" s="90"/>
      <c r="N17" s="91"/>
    </row>
    <row r="18" spans="1:14" ht="15.75" customHeight="1">
      <c r="A18" s="81" t="s">
        <v>105</v>
      </c>
      <c r="B18" s="101" t="s">
        <v>29</v>
      </c>
      <c r="C18" s="102">
        <v>1</v>
      </c>
      <c r="D18" s="103" t="str">
        <f t="shared" si="8"/>
        <v>Breege Nordin</v>
      </c>
      <c r="E18" s="104">
        <f t="shared" si="9"/>
        <v>2.6319444444444444E-2</v>
      </c>
      <c r="F18" s="105">
        <f t="shared" si="10"/>
        <v>76</v>
      </c>
      <c r="I18" s="98" t="s">
        <v>0</v>
      </c>
      <c r="J18" s="99" t="s">
        <v>3</v>
      </c>
      <c r="K18" s="100" t="s">
        <v>10</v>
      </c>
      <c r="L18" s="96"/>
      <c r="M18" s="96"/>
      <c r="N18" s="97"/>
    </row>
    <row r="19" spans="1:14">
      <c r="A19" s="81" t="s">
        <v>95</v>
      </c>
      <c r="B19" s="107" t="s">
        <v>178</v>
      </c>
      <c r="C19" s="88">
        <v>1</v>
      </c>
      <c r="D19" s="89" t="e">
        <f t="shared" si="8"/>
        <v>#N/A</v>
      </c>
      <c r="E19" s="90" t="e">
        <f t="shared" si="9"/>
        <v>#N/A</v>
      </c>
      <c r="F19" s="91" t="e">
        <f t="shared" si="10"/>
        <v>#N/A</v>
      </c>
      <c r="H19" s="81" t="s">
        <v>127</v>
      </c>
      <c r="I19" s="101">
        <v>1</v>
      </c>
      <c r="J19" s="102" t="str">
        <f t="shared" ref="J19:J28" si="11">VLOOKUP($H19,Team_Index,6,FALSE)</f>
        <v>East London Runners</v>
      </c>
      <c r="K19" s="102">
        <f t="shared" ref="K19:K28" si="12">VLOOKUP($H19,Team_Index,8,FALSE)</f>
        <v>9</v>
      </c>
      <c r="L19" s="104" t="str">
        <f t="shared" ref="L19:L28" si="13">VLOOKUP($H19,Team_Index,12,FALSE)</f>
        <v>Karen Levison</v>
      </c>
      <c r="M19" s="104" t="str">
        <f t="shared" ref="M19:M28" si="14">VLOOKUP($H19,Team_Index,13,FALSE)</f>
        <v>Ava Lee</v>
      </c>
      <c r="N19" s="106" t="str">
        <f t="shared" ref="N19:N28" si="15">VLOOKUP($H19,Team_Index,14,FALSE)</f>
        <v>Sharon Springfield</v>
      </c>
    </row>
    <row r="20" spans="1:14">
      <c r="A20" s="81" t="s">
        <v>96</v>
      </c>
      <c r="B20" s="107" t="s">
        <v>179</v>
      </c>
      <c r="C20" s="102">
        <v>1</v>
      </c>
      <c r="D20" s="103" t="e">
        <f t="shared" si="8"/>
        <v>#N/A</v>
      </c>
      <c r="E20" s="104" t="e">
        <f t="shared" si="9"/>
        <v>#N/A</v>
      </c>
      <c r="F20" s="105" t="e">
        <f t="shared" si="10"/>
        <v>#N/A</v>
      </c>
      <c r="H20" s="81" t="s">
        <v>128</v>
      </c>
      <c r="I20" s="101">
        <v>2</v>
      </c>
      <c r="J20" s="102" t="str">
        <f t="shared" si="11"/>
        <v>Ilford AC</v>
      </c>
      <c r="K20" s="102">
        <f t="shared" si="12"/>
        <v>17</v>
      </c>
      <c r="L20" s="104" t="str">
        <f t="shared" si="13"/>
        <v>Krystle Balogun</v>
      </c>
      <c r="M20" s="104" t="str">
        <f t="shared" si="14"/>
        <v>Jenni Sheehan</v>
      </c>
      <c r="N20" s="106" t="str">
        <f t="shared" si="15"/>
        <v>Breege Nordin</v>
      </c>
    </row>
    <row r="21" spans="1:14" ht="16.5" thickBot="1">
      <c r="A21" s="121" t="s">
        <v>102</v>
      </c>
      <c r="B21" s="112" t="s">
        <v>180</v>
      </c>
      <c r="C21" s="113">
        <v>1</v>
      </c>
      <c r="D21" s="114" t="e">
        <f t="shared" si="8"/>
        <v>#N/A</v>
      </c>
      <c r="E21" s="115" t="e">
        <f t="shared" si="9"/>
        <v>#N/A</v>
      </c>
      <c r="F21" s="116" t="e">
        <f t="shared" si="10"/>
        <v>#N/A</v>
      </c>
      <c r="H21" s="81" t="s">
        <v>129</v>
      </c>
      <c r="I21" s="101">
        <v>3</v>
      </c>
      <c r="J21" s="102" t="str">
        <f t="shared" si="11"/>
        <v>Eton Manor</v>
      </c>
      <c r="K21" s="102">
        <f t="shared" si="12"/>
        <v>27</v>
      </c>
      <c r="L21" s="104" t="str">
        <f t="shared" si="13"/>
        <v>Kate Malcolm</v>
      </c>
      <c r="M21" s="104" t="str">
        <f t="shared" si="14"/>
        <v>Louise Ward</v>
      </c>
      <c r="N21" s="106" t="str">
        <f t="shared" si="15"/>
        <v>Claire Wagh</v>
      </c>
    </row>
    <row r="22" spans="1:14">
      <c r="H22" s="81" t="s">
        <v>130</v>
      </c>
      <c r="I22" s="101">
        <v>4</v>
      </c>
      <c r="J22" s="102" t="str">
        <f t="shared" si="11"/>
        <v>East End Road Runners</v>
      </c>
      <c r="K22" s="102">
        <f t="shared" si="12"/>
        <v>49</v>
      </c>
      <c r="L22" s="104" t="str">
        <f t="shared" si="13"/>
        <v>Heather Mclarnon</v>
      </c>
      <c r="M22" s="104" t="str">
        <f t="shared" si="14"/>
        <v>Celine Homsey</v>
      </c>
      <c r="N22" s="106" t="str">
        <f t="shared" si="15"/>
        <v>Natalie Traylen</v>
      </c>
    </row>
    <row r="23" spans="1:14">
      <c r="H23" s="81" t="s">
        <v>131</v>
      </c>
      <c r="I23" s="101">
        <v>5</v>
      </c>
      <c r="J23" s="102" t="str">
        <f t="shared" si="11"/>
        <v>Orion Harriers</v>
      </c>
      <c r="K23" s="102">
        <f t="shared" si="12"/>
        <v>62</v>
      </c>
      <c r="L23" s="104" t="str">
        <f t="shared" si="13"/>
        <v>Mary Armitage</v>
      </c>
      <c r="M23" s="104" t="str">
        <f t="shared" si="14"/>
        <v>Pippa Dowswell</v>
      </c>
      <c r="N23" s="106" t="str">
        <f t="shared" si="15"/>
        <v>Lisa Thorn</v>
      </c>
    </row>
    <row r="24" spans="1:14">
      <c r="H24" s="81" t="s">
        <v>132</v>
      </c>
      <c r="I24" s="101">
        <v>6</v>
      </c>
      <c r="J24" s="102" t="str">
        <f t="shared" si="11"/>
        <v>Dagenham 88</v>
      </c>
      <c r="K24" s="102">
        <f t="shared" si="12"/>
        <v>110</v>
      </c>
      <c r="L24" s="104" t="str">
        <f t="shared" si="13"/>
        <v>Jennifer Akroyd</v>
      </c>
      <c r="M24" s="104" t="str">
        <f t="shared" si="14"/>
        <v>Timi Selon Veerasamy</v>
      </c>
      <c r="N24" s="106" t="str">
        <f t="shared" si="15"/>
        <v>Suzanne Castle</v>
      </c>
    </row>
    <row r="25" spans="1:14">
      <c r="H25" s="81" t="s">
        <v>133</v>
      </c>
      <c r="I25" s="101">
        <v>7</v>
      </c>
      <c r="J25" s="102" t="str">
        <f t="shared" si="11"/>
        <v>Barking Road Runners</v>
      </c>
      <c r="K25" s="102">
        <f t="shared" si="12"/>
        <v>110</v>
      </c>
      <c r="L25" s="104" t="str">
        <f t="shared" si="13"/>
        <v>Vicky Cooper</v>
      </c>
      <c r="M25" s="104" t="str">
        <f t="shared" si="14"/>
        <v>Vicki Groves</v>
      </c>
      <c r="N25" s="106" t="str">
        <f t="shared" si="15"/>
        <v>Alison Fryatt</v>
      </c>
    </row>
    <row r="26" spans="1:14">
      <c r="H26" s="81" t="s">
        <v>134</v>
      </c>
      <c r="I26" s="101">
        <v>8</v>
      </c>
      <c r="J26" s="102" t="str">
        <f t="shared" si="11"/>
        <v>Havering 90 Joggers</v>
      </c>
      <c r="K26" s="102">
        <f t="shared" si="12"/>
        <v>149</v>
      </c>
      <c r="L26" s="104" t="str">
        <f t="shared" si="13"/>
        <v>Nichola Fairbairn</v>
      </c>
      <c r="M26" s="104" t="str">
        <f t="shared" si="14"/>
        <v>Hazel Winston</v>
      </c>
      <c r="N26" s="106" t="str">
        <f t="shared" si="15"/>
        <v>Victoria Bryant</v>
      </c>
    </row>
    <row r="27" spans="1:14">
      <c r="H27" s="81" t="s">
        <v>135</v>
      </c>
      <c r="I27" s="101">
        <v>9</v>
      </c>
      <c r="J27" s="102" t="e">
        <f t="shared" si="11"/>
        <v>#N/A</v>
      </c>
      <c r="K27" s="102" t="e">
        <f t="shared" si="12"/>
        <v>#N/A</v>
      </c>
      <c r="L27" s="104" t="e">
        <f t="shared" si="13"/>
        <v>#N/A</v>
      </c>
      <c r="M27" s="104" t="e">
        <f t="shared" si="14"/>
        <v>#N/A</v>
      </c>
      <c r="N27" s="106" t="e">
        <f t="shared" si="15"/>
        <v>#N/A</v>
      </c>
    </row>
    <row r="28" spans="1:14" ht="16.5" thickBot="1">
      <c r="H28" s="81" t="s">
        <v>136</v>
      </c>
      <c r="I28" s="117">
        <v>10</v>
      </c>
      <c r="J28" s="118" t="e">
        <f t="shared" si="11"/>
        <v>#N/A</v>
      </c>
      <c r="K28" s="118" t="e">
        <f t="shared" si="12"/>
        <v>#N/A</v>
      </c>
      <c r="L28" s="119" t="e">
        <f t="shared" si="13"/>
        <v>#N/A</v>
      </c>
      <c r="M28" s="119" t="e">
        <f t="shared" si="14"/>
        <v>#N/A</v>
      </c>
      <c r="N28" s="120" t="e">
        <f t="shared" si="15"/>
        <v>#N/A</v>
      </c>
    </row>
  </sheetData>
  <sheetProtection password="CC06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Times</vt:lpstr>
      <vt:lpstr>Runner</vt:lpstr>
      <vt:lpstr>Prizewinners</vt:lpstr>
      <vt:lpstr>Code</vt:lpstr>
      <vt:lpstr>Runner!Criteria</vt:lpstr>
      <vt:lpstr>Runner!Extract</vt:lpstr>
      <vt:lpstr>Group</vt:lpstr>
      <vt:lpstr>Runner</vt:lpstr>
      <vt:lpstr>Scoring_Team</vt:lpstr>
      <vt:lpstr>Sex</vt:lpstr>
      <vt:lpstr>Team</vt:lpstr>
      <vt:lpstr>Team_Index</vt:lpstr>
    </vt:vector>
  </TitlesOfParts>
  <Company>Transport for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Togwell;Mart Clarke</dc:creator>
  <cp:lastModifiedBy>SallyandMartin</cp:lastModifiedBy>
  <cp:lastPrinted>2014-07-13T13:56:33Z</cp:lastPrinted>
  <dcterms:created xsi:type="dcterms:W3CDTF">2008-12-13T18:26:30Z</dcterms:created>
  <dcterms:modified xsi:type="dcterms:W3CDTF">2014-07-24T15:02:57Z</dcterms:modified>
</cp:coreProperties>
</file>